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M:\SOA Life Surveys\2020 Survey\Final Results\"/>
    </mc:Choice>
  </mc:AlternateContent>
  <xr:revisionPtr revIDLastSave="0" documentId="13_ncr:1_{E1EE0A15-30B1-437A-BD3E-CFD6776211F9}" xr6:coauthVersionLast="45" xr6:coauthVersionMax="45" xr10:uidLastSave="{00000000-0000-0000-0000-000000000000}"/>
  <bookViews>
    <workbookView xWindow="-120" yWindow="-120" windowWidth="29040" windowHeight="15840" firstSheet="5" activeTab="6" xr2:uid="{00000000-000D-0000-FFFF-FFFF00000000}"/>
  </bookViews>
  <sheets>
    <sheet name="usord " sheetId="4" state="hidden" r:id="rId1"/>
    <sheet name="canord" sheetId="1" state="hidden" r:id="rId2"/>
    <sheet name="US2010" sheetId="10" state="hidden" r:id="rId3"/>
    <sheet name="CAN2010" sheetId="11" state="hidden" r:id="rId4"/>
    <sheet name="US2014" sheetId="18" state="hidden" r:id="rId5"/>
    <sheet name="Data Reliance" sheetId="24" r:id="rId6"/>
    <sheet name="US2020" sheetId="25" r:id="rId7"/>
    <sheet name="US2019" sheetId="22" r:id="rId8"/>
    <sheet name="CAN2014" sheetId="19" state="hidden" r:id="rId9"/>
    <sheet name="CAN2020" sheetId="26" r:id="rId10"/>
    <sheet name="CAN2019" sheetId="23" r:id="rId1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canord!$A$1:$U$79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2" i="25" l="1"/>
  <c r="J44" i="25" l="1"/>
  <c r="K35" i="23" l="1"/>
  <c r="L35" i="23"/>
  <c r="K43" i="22" l="1"/>
  <c r="L43" i="22"/>
  <c r="G19" i="22"/>
  <c r="M43" i="22" l="1"/>
  <c r="J41" i="23"/>
  <c r="G41" i="23"/>
  <c r="L41" i="23"/>
  <c r="D41" i="23"/>
  <c r="K41" i="23"/>
  <c r="L18" i="23"/>
  <c r="J18" i="23"/>
  <c r="G18" i="23"/>
  <c r="K18" i="23"/>
  <c r="D18" i="23"/>
  <c r="L41" i="26"/>
  <c r="J41" i="26"/>
  <c r="G41" i="26"/>
  <c r="K41" i="26"/>
  <c r="D41" i="26"/>
  <c r="J18" i="26"/>
  <c r="K18" i="26"/>
  <c r="L18" i="26"/>
  <c r="G18" i="26"/>
  <c r="D18" i="26"/>
  <c r="J43" i="22"/>
  <c r="G43" i="22"/>
  <c r="D43" i="22"/>
  <c r="J19" i="22"/>
  <c r="L19" i="22"/>
  <c r="D19" i="22"/>
  <c r="K19" i="22"/>
  <c r="J43" i="25"/>
  <c r="G43" i="25"/>
  <c r="L43" i="25"/>
  <c r="K43" i="25"/>
  <c r="D43" i="25"/>
  <c r="J19" i="25"/>
  <c r="L19" i="25"/>
  <c r="G19" i="25"/>
  <c r="K19" i="25"/>
  <c r="D19" i="25"/>
  <c r="M41" i="23" l="1"/>
  <c r="M18" i="23"/>
  <c r="M41" i="26"/>
  <c r="M18" i="26"/>
  <c r="M19" i="22"/>
  <c r="M43" i="25"/>
  <c r="M19" i="25"/>
  <c r="L16" i="25" l="1"/>
  <c r="L12" i="25"/>
  <c r="K16" i="25"/>
  <c r="K12" i="25"/>
  <c r="K13" i="25" l="1"/>
  <c r="L13" i="25"/>
  <c r="K7" i="25"/>
  <c r="L7" i="25"/>
  <c r="L18" i="25" l="1"/>
  <c r="K18" i="25"/>
  <c r="K21" i="25" l="1"/>
  <c r="L21" i="25"/>
  <c r="K20" i="25" l="1"/>
  <c r="K15" i="25"/>
  <c r="L15" i="25"/>
  <c r="L20" i="25"/>
  <c r="K8" i="25" l="1"/>
  <c r="L8" i="25"/>
  <c r="L9" i="25" l="1"/>
  <c r="K9" i="25"/>
  <c r="K10" i="25" l="1"/>
  <c r="L10" i="25"/>
  <c r="K14" i="25" l="1"/>
  <c r="L14" i="25"/>
  <c r="K11" i="25" l="1"/>
  <c r="L11" i="25"/>
  <c r="F22" i="25" l="1"/>
  <c r="E22" i="25"/>
  <c r="C22" i="25"/>
  <c r="B22" i="25"/>
  <c r="K17" i="25" l="1"/>
  <c r="K22" i="25" s="1"/>
  <c r="H22" i="25"/>
  <c r="L17" i="25"/>
  <c r="L22" i="25" s="1"/>
  <c r="I22" i="25"/>
  <c r="G32" i="22"/>
  <c r="D32" i="22"/>
  <c r="I46" i="22" l="1"/>
  <c r="H46" i="22"/>
  <c r="F46" i="22"/>
  <c r="E46" i="22"/>
  <c r="C46" i="22"/>
  <c r="B46" i="22"/>
  <c r="I22" i="22"/>
  <c r="H22" i="22"/>
  <c r="F22" i="22"/>
  <c r="E22" i="22"/>
  <c r="C22" i="22"/>
  <c r="B22" i="22"/>
  <c r="I44" i="23" l="1"/>
  <c r="H44" i="23"/>
  <c r="F44" i="23"/>
  <c r="E44" i="23"/>
  <c r="C44" i="23"/>
  <c r="B44" i="23"/>
  <c r="I21" i="23"/>
  <c r="H21" i="23"/>
  <c r="F21" i="23"/>
  <c r="E21" i="23"/>
  <c r="C21" i="23"/>
  <c r="B21" i="23"/>
  <c r="D35" i="23" l="1"/>
  <c r="G35" i="23"/>
  <c r="J35" i="23"/>
  <c r="K12" i="23"/>
  <c r="L12" i="23"/>
  <c r="J12" i="23"/>
  <c r="G12" i="23"/>
  <c r="D12" i="23"/>
  <c r="I44" i="26"/>
  <c r="H44" i="26"/>
  <c r="F44" i="26"/>
  <c r="E44" i="26"/>
  <c r="C44" i="26"/>
  <c r="B44" i="26"/>
  <c r="L43" i="26"/>
  <c r="K43" i="26"/>
  <c r="J43" i="26"/>
  <c r="G43" i="26"/>
  <c r="D43" i="26"/>
  <c r="L42" i="26"/>
  <c r="K42" i="26"/>
  <c r="J42" i="26"/>
  <c r="G42" i="26"/>
  <c r="D42" i="26"/>
  <c r="L40" i="26"/>
  <c r="K40" i="26"/>
  <c r="J40" i="26"/>
  <c r="G40" i="26"/>
  <c r="D40" i="26"/>
  <c r="L39" i="26"/>
  <c r="K39" i="26"/>
  <c r="J39" i="26"/>
  <c r="G39" i="26"/>
  <c r="D39" i="26"/>
  <c r="L38" i="26"/>
  <c r="K38" i="26"/>
  <c r="J38" i="26"/>
  <c r="G38" i="26"/>
  <c r="D38" i="26"/>
  <c r="L37" i="26"/>
  <c r="K37" i="26"/>
  <c r="J37" i="26"/>
  <c r="G37" i="26"/>
  <c r="D37" i="26"/>
  <c r="L36" i="26"/>
  <c r="K36" i="26"/>
  <c r="J36" i="26"/>
  <c r="G36" i="26"/>
  <c r="D36" i="26"/>
  <c r="L35" i="26"/>
  <c r="K35" i="26"/>
  <c r="J35" i="26"/>
  <c r="G35" i="26"/>
  <c r="D35" i="26"/>
  <c r="L34" i="26"/>
  <c r="K34" i="26"/>
  <c r="J34" i="26"/>
  <c r="G34" i="26"/>
  <c r="D34" i="26"/>
  <c r="L33" i="26"/>
  <c r="K33" i="26"/>
  <c r="J33" i="26"/>
  <c r="G33" i="26"/>
  <c r="D33" i="26"/>
  <c r="L32" i="26"/>
  <c r="K32" i="26"/>
  <c r="J32" i="26"/>
  <c r="G32" i="26"/>
  <c r="D32" i="26"/>
  <c r="L31" i="26"/>
  <c r="K31" i="26"/>
  <c r="J31" i="26"/>
  <c r="G31" i="26"/>
  <c r="D31" i="26"/>
  <c r="L30" i="26"/>
  <c r="K30" i="26"/>
  <c r="J30" i="26"/>
  <c r="G30" i="26"/>
  <c r="D30" i="26"/>
  <c r="I21" i="26"/>
  <c r="H21" i="26"/>
  <c r="F21" i="26"/>
  <c r="E21" i="26"/>
  <c r="C21" i="26"/>
  <c r="B21" i="26"/>
  <c r="L20" i="26"/>
  <c r="K20" i="26"/>
  <c r="J20" i="26"/>
  <c r="G20" i="26"/>
  <c r="D20" i="26"/>
  <c r="L19" i="26"/>
  <c r="K19" i="26"/>
  <c r="J19" i="26"/>
  <c r="G19" i="26"/>
  <c r="D19" i="26"/>
  <c r="L17" i="26"/>
  <c r="K17" i="26"/>
  <c r="J17" i="26"/>
  <c r="G17" i="26"/>
  <c r="D17" i="26"/>
  <c r="L16" i="26"/>
  <c r="K16" i="26"/>
  <c r="J16" i="26"/>
  <c r="G16" i="26"/>
  <c r="D16" i="26"/>
  <c r="L15" i="26"/>
  <c r="K15" i="26"/>
  <c r="J15" i="26"/>
  <c r="G15" i="26"/>
  <c r="D15" i="26"/>
  <c r="L14" i="26"/>
  <c r="K14" i="26"/>
  <c r="J14" i="26"/>
  <c r="G14" i="26"/>
  <c r="D14" i="26"/>
  <c r="L13" i="26"/>
  <c r="K13" i="26"/>
  <c r="J13" i="26"/>
  <c r="G13" i="26"/>
  <c r="D13" i="26"/>
  <c r="L12" i="26"/>
  <c r="K12" i="26"/>
  <c r="J12" i="26"/>
  <c r="G12" i="26"/>
  <c r="D12" i="26"/>
  <c r="L11" i="26"/>
  <c r="K11" i="26"/>
  <c r="J11" i="26"/>
  <c r="G11" i="26"/>
  <c r="D11" i="26"/>
  <c r="L10" i="26"/>
  <c r="K10" i="26"/>
  <c r="J10" i="26"/>
  <c r="G10" i="26"/>
  <c r="D10" i="26"/>
  <c r="L9" i="26"/>
  <c r="K9" i="26"/>
  <c r="J9" i="26"/>
  <c r="G9" i="26"/>
  <c r="D9" i="26"/>
  <c r="L8" i="26"/>
  <c r="K8" i="26"/>
  <c r="J8" i="26"/>
  <c r="G8" i="26"/>
  <c r="D8" i="26"/>
  <c r="L7" i="26"/>
  <c r="K7" i="26"/>
  <c r="J7" i="26"/>
  <c r="G7" i="26"/>
  <c r="D7" i="26"/>
  <c r="I46" i="25"/>
  <c r="H46" i="25"/>
  <c r="F46" i="25"/>
  <c r="E46" i="25"/>
  <c r="C46" i="25"/>
  <c r="B46" i="25"/>
  <c r="L45" i="25"/>
  <c r="K45" i="25"/>
  <c r="J45" i="25"/>
  <c r="G45" i="25"/>
  <c r="D45" i="25"/>
  <c r="L44" i="25"/>
  <c r="K44" i="25"/>
  <c r="G44" i="25"/>
  <c r="D44" i="25"/>
  <c r="L42" i="25"/>
  <c r="K42" i="25"/>
  <c r="J42" i="25"/>
  <c r="G42" i="25"/>
  <c r="D42" i="25"/>
  <c r="L41" i="25"/>
  <c r="K41" i="25"/>
  <c r="J41" i="25"/>
  <c r="G41" i="25"/>
  <c r="D41" i="25"/>
  <c r="L40" i="25"/>
  <c r="K40" i="25"/>
  <c r="J40" i="25"/>
  <c r="G40" i="25"/>
  <c r="D40" i="25"/>
  <c r="L39" i="25"/>
  <c r="K39" i="25"/>
  <c r="J39" i="25"/>
  <c r="G39" i="25"/>
  <c r="D39" i="25"/>
  <c r="L38" i="25"/>
  <c r="K38" i="25"/>
  <c r="J38" i="25"/>
  <c r="G38" i="25"/>
  <c r="D38" i="25"/>
  <c r="L37" i="25"/>
  <c r="K37" i="25"/>
  <c r="J37" i="25"/>
  <c r="G37" i="25"/>
  <c r="D37" i="25"/>
  <c r="L36" i="25"/>
  <c r="K36" i="25"/>
  <c r="J36" i="25"/>
  <c r="G36" i="25"/>
  <c r="D36" i="25"/>
  <c r="L35" i="25"/>
  <c r="K35" i="25"/>
  <c r="J35" i="25"/>
  <c r="G35" i="25"/>
  <c r="D35" i="25"/>
  <c r="L34" i="25"/>
  <c r="K34" i="25"/>
  <c r="J34" i="25"/>
  <c r="G34" i="25"/>
  <c r="D34" i="25"/>
  <c r="L33" i="25"/>
  <c r="K33" i="25"/>
  <c r="J33" i="25"/>
  <c r="G33" i="25"/>
  <c r="D33" i="25"/>
  <c r="L32" i="25"/>
  <c r="K32" i="25"/>
  <c r="J32" i="25"/>
  <c r="G32" i="25"/>
  <c r="D32" i="25"/>
  <c r="L31" i="25"/>
  <c r="K31" i="25"/>
  <c r="J31" i="25"/>
  <c r="J21" i="25"/>
  <c r="G21" i="25"/>
  <c r="D21" i="25"/>
  <c r="J20" i="25"/>
  <c r="G20" i="25"/>
  <c r="D20" i="25"/>
  <c r="J18" i="25"/>
  <c r="G18" i="25"/>
  <c r="D18" i="25"/>
  <c r="J17" i="25"/>
  <c r="G17" i="25"/>
  <c r="D17" i="25"/>
  <c r="J16" i="25"/>
  <c r="G16" i="25"/>
  <c r="D16" i="25"/>
  <c r="J15" i="25"/>
  <c r="G15" i="25"/>
  <c r="D15" i="25"/>
  <c r="J14" i="25"/>
  <c r="G14" i="25"/>
  <c r="D14" i="25"/>
  <c r="J13" i="25"/>
  <c r="G13" i="25"/>
  <c r="D13" i="25"/>
  <c r="J12" i="25"/>
  <c r="G12" i="25"/>
  <c r="D12" i="25"/>
  <c r="J11" i="25"/>
  <c r="G11" i="25"/>
  <c r="D11" i="25"/>
  <c r="J10" i="25"/>
  <c r="G10" i="25"/>
  <c r="D10" i="25"/>
  <c r="J9" i="25"/>
  <c r="G9" i="25"/>
  <c r="D9" i="25"/>
  <c r="J8" i="25"/>
  <c r="G8" i="25"/>
  <c r="D8" i="25"/>
  <c r="J7" i="25"/>
  <c r="G7" i="25"/>
  <c r="D7" i="25"/>
  <c r="D22" i="25" l="1"/>
  <c r="G22" i="25"/>
  <c r="J22" i="25"/>
  <c r="M36" i="25"/>
  <c r="M13" i="25"/>
  <c r="M21" i="25"/>
  <c r="M44" i="25"/>
  <c r="M32" i="25"/>
  <c r="M37" i="26"/>
  <c r="M35" i="25"/>
  <c r="M17" i="26"/>
  <c r="M31" i="26"/>
  <c r="M43" i="26"/>
  <c r="M30" i="26"/>
  <c r="M38" i="26"/>
  <c r="M40" i="26"/>
  <c r="M35" i="26"/>
  <c r="M34" i="26"/>
  <c r="M36" i="26"/>
  <c r="M39" i="26"/>
  <c r="M33" i="26"/>
  <c r="M42" i="26"/>
  <c r="M11" i="26"/>
  <c r="M20" i="26"/>
  <c r="M13" i="26"/>
  <c r="M7" i="26"/>
  <c r="M15" i="26"/>
  <c r="M14" i="26"/>
  <c r="M12" i="26"/>
  <c r="M9" i="26"/>
  <c r="M8" i="26"/>
  <c r="M16" i="26"/>
  <c r="M40" i="25"/>
  <c r="G46" i="25"/>
  <c r="M31" i="25"/>
  <c r="M39" i="25"/>
  <c r="M10" i="25"/>
  <c r="M9" i="25"/>
  <c r="M17" i="25"/>
  <c r="M11" i="25"/>
  <c r="M8" i="25"/>
  <c r="M7" i="25"/>
  <c r="M15" i="25"/>
  <c r="M18" i="25"/>
  <c r="M16" i="25"/>
  <c r="M12" i="25"/>
  <c r="M38" i="25"/>
  <c r="D44" i="26"/>
  <c r="M20" i="25"/>
  <c r="M37" i="25"/>
  <c r="M45" i="25"/>
  <c r="D21" i="26"/>
  <c r="M19" i="26"/>
  <c r="J44" i="26"/>
  <c r="J46" i="25"/>
  <c r="G21" i="26"/>
  <c r="M34" i="25"/>
  <c r="M42" i="25"/>
  <c r="J21" i="26"/>
  <c r="L44" i="26"/>
  <c r="L46" i="25"/>
  <c r="K21" i="26"/>
  <c r="D46" i="25"/>
  <c r="M33" i="25"/>
  <c r="M41" i="25"/>
  <c r="L21" i="26"/>
  <c r="M10" i="26"/>
  <c r="G44" i="26"/>
  <c r="M32" i="26"/>
  <c r="M35" i="23"/>
  <c r="M12" i="23"/>
  <c r="M14" i="25"/>
  <c r="K44" i="26"/>
  <c r="K46" i="25"/>
  <c r="M44" i="26" l="1"/>
  <c r="M21" i="26"/>
  <c r="M46" i="25"/>
  <c r="G39" i="23"/>
  <c r="L8" i="23"/>
  <c r="K8" i="23"/>
  <c r="J8" i="23"/>
  <c r="G8" i="23"/>
  <c r="D8" i="23"/>
  <c r="L8" i="22"/>
  <c r="K8" i="22"/>
  <c r="J8" i="22"/>
  <c r="G8" i="22"/>
  <c r="D8" i="22"/>
  <c r="L43" i="23"/>
  <c r="K43" i="23"/>
  <c r="J43" i="23"/>
  <c r="G43" i="23"/>
  <c r="D43" i="23"/>
  <c r="L42" i="23"/>
  <c r="K42" i="23"/>
  <c r="J42" i="23"/>
  <c r="G42" i="23"/>
  <c r="D42" i="23"/>
  <c r="L40" i="23"/>
  <c r="K40" i="23"/>
  <c r="J40" i="23"/>
  <c r="G40" i="23"/>
  <c r="D40" i="23"/>
  <c r="L39" i="23"/>
  <c r="K39" i="23"/>
  <c r="J39" i="23"/>
  <c r="D39" i="23"/>
  <c r="L38" i="23"/>
  <c r="K38" i="23"/>
  <c r="J38" i="23"/>
  <c r="G38" i="23"/>
  <c r="D38" i="23"/>
  <c r="L37" i="23"/>
  <c r="K37" i="23"/>
  <c r="J37" i="23"/>
  <c r="G37" i="23"/>
  <c r="D37" i="23"/>
  <c r="L36" i="23"/>
  <c r="K36" i="23"/>
  <c r="J36" i="23"/>
  <c r="G36" i="23"/>
  <c r="D36" i="23"/>
  <c r="L34" i="23"/>
  <c r="K34" i="23"/>
  <c r="J34" i="23"/>
  <c r="G34" i="23"/>
  <c r="D34" i="23"/>
  <c r="L33" i="23"/>
  <c r="K33" i="23"/>
  <c r="J33" i="23"/>
  <c r="G33" i="23"/>
  <c r="D33" i="23"/>
  <c r="L32" i="23"/>
  <c r="K32" i="23"/>
  <c r="J32" i="23"/>
  <c r="G32" i="23"/>
  <c r="D32" i="23"/>
  <c r="L31" i="23"/>
  <c r="K31" i="23"/>
  <c r="J31" i="23"/>
  <c r="G31" i="23"/>
  <c r="D31" i="23"/>
  <c r="L30" i="23"/>
  <c r="K30" i="23"/>
  <c r="J30" i="23"/>
  <c r="G30" i="23"/>
  <c r="D30" i="23"/>
  <c r="L20" i="23"/>
  <c r="K20" i="23"/>
  <c r="J20" i="23"/>
  <c r="G20" i="23"/>
  <c r="D20" i="23"/>
  <c r="L19" i="23"/>
  <c r="K19" i="23"/>
  <c r="J19" i="23"/>
  <c r="G19" i="23"/>
  <c r="D19" i="23"/>
  <c r="L17" i="23"/>
  <c r="K17" i="23"/>
  <c r="J17" i="23"/>
  <c r="G17" i="23"/>
  <c r="D17" i="23"/>
  <c r="L16" i="23"/>
  <c r="K16" i="23"/>
  <c r="J16" i="23"/>
  <c r="G16" i="23"/>
  <c r="D16" i="23"/>
  <c r="L15" i="23"/>
  <c r="K15" i="23"/>
  <c r="J15" i="23"/>
  <c r="G15" i="23"/>
  <c r="D15" i="23"/>
  <c r="L14" i="23"/>
  <c r="K14" i="23"/>
  <c r="J14" i="23"/>
  <c r="G14" i="23"/>
  <c r="D14" i="23"/>
  <c r="L13" i="23"/>
  <c r="K13" i="23"/>
  <c r="J13" i="23"/>
  <c r="G13" i="23"/>
  <c r="D13" i="23"/>
  <c r="L11" i="23"/>
  <c r="K11" i="23"/>
  <c r="J11" i="23"/>
  <c r="G11" i="23"/>
  <c r="D11" i="23"/>
  <c r="L10" i="23"/>
  <c r="K10" i="23"/>
  <c r="J10" i="23"/>
  <c r="G10" i="23"/>
  <c r="D10" i="23"/>
  <c r="L9" i="23"/>
  <c r="K9" i="23"/>
  <c r="J9" i="23"/>
  <c r="G9" i="23"/>
  <c r="D9" i="23"/>
  <c r="L7" i="23"/>
  <c r="K7" i="23"/>
  <c r="J7" i="23"/>
  <c r="G7" i="23"/>
  <c r="D7" i="23"/>
  <c r="L45" i="22"/>
  <c r="K45" i="22"/>
  <c r="J45" i="22"/>
  <c r="G45" i="22"/>
  <c r="D45" i="22"/>
  <c r="L44" i="22"/>
  <c r="K44" i="22"/>
  <c r="J44" i="22"/>
  <c r="G44" i="22"/>
  <c r="D44" i="22"/>
  <c r="L42" i="22"/>
  <c r="K42" i="22"/>
  <c r="J42" i="22"/>
  <c r="G42" i="22"/>
  <c r="D42" i="22"/>
  <c r="L41" i="22"/>
  <c r="K41" i="22"/>
  <c r="J41" i="22"/>
  <c r="G41" i="22"/>
  <c r="D41" i="22"/>
  <c r="L40" i="22"/>
  <c r="K40" i="22"/>
  <c r="J40" i="22"/>
  <c r="G40" i="22"/>
  <c r="D40" i="22"/>
  <c r="L39" i="22"/>
  <c r="K39" i="22"/>
  <c r="J39" i="22"/>
  <c r="G39" i="22"/>
  <c r="D39" i="22"/>
  <c r="L38" i="22"/>
  <c r="K38" i="22"/>
  <c r="J38" i="22"/>
  <c r="G38" i="22"/>
  <c r="D38" i="22"/>
  <c r="L37" i="22"/>
  <c r="K37" i="22"/>
  <c r="J37" i="22"/>
  <c r="G37" i="22"/>
  <c r="D37" i="22"/>
  <c r="L36" i="22"/>
  <c r="K36" i="22"/>
  <c r="J36" i="22"/>
  <c r="G36" i="22"/>
  <c r="D36" i="22"/>
  <c r="L35" i="22"/>
  <c r="K35" i="22"/>
  <c r="J35" i="22"/>
  <c r="G35" i="22"/>
  <c r="D35" i="22"/>
  <c r="L34" i="22"/>
  <c r="K34" i="22"/>
  <c r="J34" i="22"/>
  <c r="G34" i="22"/>
  <c r="D34" i="22"/>
  <c r="L33" i="22"/>
  <c r="K33" i="22"/>
  <c r="J33" i="22"/>
  <c r="G33" i="22"/>
  <c r="D33" i="22"/>
  <c r="L32" i="22"/>
  <c r="K32" i="22"/>
  <c r="J32" i="22"/>
  <c r="L31" i="22"/>
  <c r="K31" i="22"/>
  <c r="J31" i="22"/>
  <c r="G31" i="22"/>
  <c r="D31" i="22"/>
  <c r="L21" i="22"/>
  <c r="K21" i="22"/>
  <c r="J21" i="22"/>
  <c r="G21" i="22"/>
  <c r="D21" i="22"/>
  <c r="L20" i="22"/>
  <c r="K20" i="22"/>
  <c r="G20" i="22"/>
  <c r="D20" i="22"/>
  <c r="L18" i="22"/>
  <c r="K18" i="22"/>
  <c r="J18" i="22"/>
  <c r="G18" i="22"/>
  <c r="D18" i="22"/>
  <c r="L17" i="22"/>
  <c r="K17" i="22"/>
  <c r="J17" i="22"/>
  <c r="G17" i="22"/>
  <c r="D17" i="22"/>
  <c r="L16" i="22"/>
  <c r="K16" i="22"/>
  <c r="J16" i="22"/>
  <c r="G16" i="22"/>
  <c r="D16" i="22"/>
  <c r="L15" i="22"/>
  <c r="K15" i="22"/>
  <c r="J15" i="22"/>
  <c r="G15" i="22"/>
  <c r="D15" i="22"/>
  <c r="L14" i="22"/>
  <c r="K14" i="22"/>
  <c r="J14" i="22"/>
  <c r="G14" i="22"/>
  <c r="D14" i="22"/>
  <c r="L13" i="22"/>
  <c r="K13" i="22"/>
  <c r="J13" i="22"/>
  <c r="G13" i="22"/>
  <c r="D13" i="22"/>
  <c r="L12" i="22"/>
  <c r="K12" i="22"/>
  <c r="J12" i="22"/>
  <c r="G12" i="22"/>
  <c r="D12" i="22"/>
  <c r="L11" i="22"/>
  <c r="K11" i="22"/>
  <c r="J11" i="22"/>
  <c r="G11" i="22"/>
  <c r="D11" i="22"/>
  <c r="L10" i="22"/>
  <c r="K10" i="22"/>
  <c r="J10" i="22"/>
  <c r="G10" i="22"/>
  <c r="D10" i="22"/>
  <c r="L9" i="22"/>
  <c r="K9" i="22"/>
  <c r="J9" i="22"/>
  <c r="G9" i="22"/>
  <c r="D9" i="22"/>
  <c r="L7" i="22"/>
  <c r="K7" i="22"/>
  <c r="J7" i="22"/>
  <c r="G7" i="22"/>
  <c r="D7" i="22"/>
  <c r="J37" i="18"/>
  <c r="D14" i="18"/>
  <c r="J45" i="18"/>
  <c r="K14" i="18"/>
  <c r="I40" i="19"/>
  <c r="H40" i="19"/>
  <c r="F40" i="19"/>
  <c r="E40" i="19"/>
  <c r="C40" i="19"/>
  <c r="B40" i="19"/>
  <c r="L39" i="19"/>
  <c r="M39" i="19" s="1"/>
  <c r="K39" i="19"/>
  <c r="J39" i="19"/>
  <c r="G39" i="19"/>
  <c r="D39" i="19"/>
  <c r="L38" i="19"/>
  <c r="K38" i="19"/>
  <c r="M38" i="19" s="1"/>
  <c r="J38" i="19"/>
  <c r="J40" i="19" s="1"/>
  <c r="G38" i="19"/>
  <c r="D38" i="19"/>
  <c r="L37" i="19"/>
  <c r="M37" i="19" s="1"/>
  <c r="K37" i="19"/>
  <c r="J37" i="19"/>
  <c r="G37" i="19"/>
  <c r="D37" i="19"/>
  <c r="L36" i="19"/>
  <c r="M36" i="19" s="1"/>
  <c r="K36" i="19"/>
  <c r="J36" i="19"/>
  <c r="G36" i="19"/>
  <c r="D36" i="19"/>
  <c r="L35" i="19"/>
  <c r="M35" i="19" s="1"/>
  <c r="K35" i="19"/>
  <c r="J35" i="19"/>
  <c r="G35" i="19"/>
  <c r="D35" i="19"/>
  <c r="L34" i="19"/>
  <c r="M34" i="19" s="1"/>
  <c r="K34" i="19"/>
  <c r="J34" i="19"/>
  <c r="G34" i="19"/>
  <c r="D34" i="19"/>
  <c r="L33" i="19"/>
  <c r="K33" i="19"/>
  <c r="M33" i="19" s="1"/>
  <c r="J33" i="19"/>
  <c r="G33" i="19"/>
  <c r="D33" i="19"/>
  <c r="L32" i="19"/>
  <c r="K32" i="19"/>
  <c r="J32" i="19"/>
  <c r="G32" i="19"/>
  <c r="D32" i="19"/>
  <c r="L31" i="19"/>
  <c r="K31" i="19"/>
  <c r="J31" i="19"/>
  <c r="G31" i="19"/>
  <c r="D31" i="19"/>
  <c r="L30" i="19"/>
  <c r="K30" i="19"/>
  <c r="M30" i="19" s="1"/>
  <c r="J30" i="19"/>
  <c r="G30" i="19"/>
  <c r="D30" i="19"/>
  <c r="L29" i="19"/>
  <c r="K29" i="19"/>
  <c r="J29" i="19"/>
  <c r="G29" i="19"/>
  <c r="D29" i="19"/>
  <c r="D40" i="19" s="1"/>
  <c r="A29" i="19"/>
  <c r="L28" i="19"/>
  <c r="M28" i="19" s="1"/>
  <c r="K28" i="19"/>
  <c r="K40" i="19" s="1"/>
  <c r="J28" i="19"/>
  <c r="G28" i="19"/>
  <c r="D28" i="19"/>
  <c r="I19" i="19"/>
  <c r="H19" i="19"/>
  <c r="F19" i="19"/>
  <c r="E19" i="19"/>
  <c r="C19" i="19"/>
  <c r="B19" i="19"/>
  <c r="L18" i="19"/>
  <c r="K18" i="19"/>
  <c r="J18" i="19"/>
  <c r="G18" i="19"/>
  <c r="D18" i="19"/>
  <c r="L17" i="19"/>
  <c r="M17" i="19" s="1"/>
  <c r="K17" i="19"/>
  <c r="J17" i="19"/>
  <c r="G17" i="19"/>
  <c r="D17" i="19"/>
  <c r="L16" i="19"/>
  <c r="M16" i="19" s="1"/>
  <c r="K16" i="19"/>
  <c r="J16" i="19"/>
  <c r="G16" i="19"/>
  <c r="D16" i="19"/>
  <c r="L15" i="19"/>
  <c r="M15" i="19"/>
  <c r="K15" i="19"/>
  <c r="J15" i="19"/>
  <c r="G15" i="19"/>
  <c r="D15" i="19"/>
  <c r="L14" i="19"/>
  <c r="K14" i="19"/>
  <c r="J14" i="19"/>
  <c r="G14" i="19"/>
  <c r="D14" i="19"/>
  <c r="L13" i="19"/>
  <c r="M13" i="19" s="1"/>
  <c r="K13" i="19"/>
  <c r="J13" i="19"/>
  <c r="G13" i="19"/>
  <c r="D13" i="19"/>
  <c r="L12" i="19"/>
  <c r="K12" i="19"/>
  <c r="J12" i="19"/>
  <c r="G12" i="19"/>
  <c r="G19" i="19" s="1"/>
  <c r="D12" i="19"/>
  <c r="L11" i="19"/>
  <c r="K11" i="19"/>
  <c r="J11" i="19"/>
  <c r="G11" i="19"/>
  <c r="D11" i="19"/>
  <c r="L10" i="19"/>
  <c r="K10" i="19"/>
  <c r="K19" i="19" s="1"/>
  <c r="J10" i="19"/>
  <c r="G10" i="19"/>
  <c r="D10" i="19"/>
  <c r="L9" i="19"/>
  <c r="K9" i="19"/>
  <c r="J9" i="19"/>
  <c r="G9" i="19"/>
  <c r="D9" i="19"/>
  <c r="D19" i="19" s="1"/>
  <c r="L8" i="19"/>
  <c r="K8" i="19"/>
  <c r="J8" i="19"/>
  <c r="G8" i="19"/>
  <c r="D8" i="19"/>
  <c r="L7" i="19"/>
  <c r="K7" i="19"/>
  <c r="J7" i="19"/>
  <c r="J19" i="19" s="1"/>
  <c r="G7" i="19"/>
  <c r="D7" i="19"/>
  <c r="I46" i="18"/>
  <c r="H46" i="18"/>
  <c r="F46" i="18"/>
  <c r="E46" i="18"/>
  <c r="C46" i="18"/>
  <c r="B46" i="18"/>
  <c r="L45" i="18"/>
  <c r="M45" i="18" s="1"/>
  <c r="K45" i="18"/>
  <c r="G45" i="18"/>
  <c r="D45" i="18"/>
  <c r="L44" i="18"/>
  <c r="K44" i="18"/>
  <c r="J44" i="18"/>
  <c r="G44" i="18"/>
  <c r="D44" i="18"/>
  <c r="L43" i="18"/>
  <c r="K43" i="18"/>
  <c r="M43" i="18" s="1"/>
  <c r="J43" i="18"/>
  <c r="G43" i="18"/>
  <c r="D43" i="18"/>
  <c r="L42" i="18"/>
  <c r="K42" i="18"/>
  <c r="J42" i="18"/>
  <c r="G42" i="18"/>
  <c r="D42" i="18"/>
  <c r="L41" i="18"/>
  <c r="M41" i="18" s="1"/>
  <c r="K41" i="18"/>
  <c r="J41" i="18"/>
  <c r="G41" i="18"/>
  <c r="D41" i="18"/>
  <c r="L40" i="18"/>
  <c r="K40" i="18"/>
  <c r="J40" i="18"/>
  <c r="G40" i="18"/>
  <c r="D40" i="18"/>
  <c r="L39" i="18"/>
  <c r="L46" i="18" s="1"/>
  <c r="K39" i="18"/>
  <c r="M39" i="18" s="1"/>
  <c r="J39" i="18"/>
  <c r="G39" i="18"/>
  <c r="D39" i="18"/>
  <c r="L38" i="18"/>
  <c r="K38" i="18"/>
  <c r="J38" i="18"/>
  <c r="G38" i="18"/>
  <c r="D38" i="18"/>
  <c r="L37" i="18"/>
  <c r="K37" i="18"/>
  <c r="M37" i="18" s="1"/>
  <c r="G37" i="18"/>
  <c r="D37" i="18"/>
  <c r="L36" i="18"/>
  <c r="K36" i="18"/>
  <c r="M36" i="18" s="1"/>
  <c r="J36" i="18"/>
  <c r="G36" i="18"/>
  <c r="D36" i="18"/>
  <c r="L35" i="18"/>
  <c r="K35" i="18"/>
  <c r="J35" i="18"/>
  <c r="G35" i="18"/>
  <c r="D35" i="18"/>
  <c r="L34" i="18"/>
  <c r="K34" i="18"/>
  <c r="J34" i="18"/>
  <c r="G34" i="18"/>
  <c r="D34" i="18"/>
  <c r="L33" i="18"/>
  <c r="K33" i="18"/>
  <c r="M33" i="18" s="1"/>
  <c r="J33" i="18"/>
  <c r="G33" i="18"/>
  <c r="D33" i="18"/>
  <c r="L32" i="18"/>
  <c r="K32" i="18"/>
  <c r="M32" i="18" s="1"/>
  <c r="J32" i="18"/>
  <c r="G32" i="18"/>
  <c r="D32" i="18"/>
  <c r="A32" i="18"/>
  <c r="L31" i="18"/>
  <c r="K31" i="18"/>
  <c r="M31" i="18" s="1"/>
  <c r="J31" i="18"/>
  <c r="G31" i="18"/>
  <c r="G46" i="18" s="1"/>
  <c r="D31" i="18"/>
  <c r="D46" i="18" s="1"/>
  <c r="A31" i="18"/>
  <c r="I22" i="18"/>
  <c r="H22" i="18"/>
  <c r="F22" i="18"/>
  <c r="E22" i="18"/>
  <c r="C22" i="18"/>
  <c r="B22" i="18"/>
  <c r="L21" i="18"/>
  <c r="M21" i="18" s="1"/>
  <c r="K21" i="18"/>
  <c r="J21" i="18"/>
  <c r="G21" i="18"/>
  <c r="D21" i="18"/>
  <c r="L20" i="18"/>
  <c r="K20" i="18"/>
  <c r="J20" i="18"/>
  <c r="G20" i="18"/>
  <c r="D20" i="18"/>
  <c r="L19" i="18"/>
  <c r="M19" i="18" s="1"/>
  <c r="K19" i="18"/>
  <c r="J19" i="18"/>
  <c r="G19" i="18"/>
  <c r="D19" i="18"/>
  <c r="L18" i="18"/>
  <c r="K18" i="18"/>
  <c r="J18" i="18"/>
  <c r="G18" i="18"/>
  <c r="D18" i="18"/>
  <c r="L17" i="18"/>
  <c r="K17" i="18"/>
  <c r="M17" i="18" s="1"/>
  <c r="J17" i="18"/>
  <c r="G17" i="18"/>
  <c r="D17" i="18"/>
  <c r="L16" i="18"/>
  <c r="K16" i="18"/>
  <c r="M16" i="18" s="1"/>
  <c r="J16" i="18"/>
  <c r="G16" i="18"/>
  <c r="D16" i="18"/>
  <c r="L15" i="18"/>
  <c r="M15" i="18" s="1"/>
  <c r="K15" i="18"/>
  <c r="J15" i="18"/>
  <c r="G15" i="18"/>
  <c r="D15" i="18"/>
  <c r="L14" i="18"/>
  <c r="M14" i="18" s="1"/>
  <c r="J14" i="18"/>
  <c r="G14" i="18"/>
  <c r="L13" i="18"/>
  <c r="K13" i="18"/>
  <c r="M13" i="18" s="1"/>
  <c r="J13" i="18"/>
  <c r="G13" i="18"/>
  <c r="D13" i="18"/>
  <c r="L12" i="18"/>
  <c r="K12" i="18"/>
  <c r="M12" i="18" s="1"/>
  <c r="J12" i="18"/>
  <c r="G12" i="18"/>
  <c r="D12" i="18"/>
  <c r="L11" i="18"/>
  <c r="K11" i="18"/>
  <c r="M11" i="18" s="1"/>
  <c r="J11" i="18"/>
  <c r="G11" i="18"/>
  <c r="D11" i="18"/>
  <c r="L10" i="18"/>
  <c r="K10" i="18"/>
  <c r="J10" i="18"/>
  <c r="G10" i="18"/>
  <c r="D10" i="18"/>
  <c r="L9" i="18"/>
  <c r="K9" i="18"/>
  <c r="J9" i="18"/>
  <c r="G9" i="18"/>
  <c r="G22" i="18" s="1"/>
  <c r="D9" i="18"/>
  <c r="L8" i="18"/>
  <c r="K8" i="18"/>
  <c r="J8" i="18"/>
  <c r="G8" i="18"/>
  <c r="D8" i="18"/>
  <c r="L7" i="18"/>
  <c r="K7" i="18"/>
  <c r="M7" i="18" s="1"/>
  <c r="J7" i="18"/>
  <c r="G7" i="18"/>
  <c r="D7" i="18"/>
  <c r="L8" i="10"/>
  <c r="K8" i="10"/>
  <c r="M8" i="10" s="1"/>
  <c r="J8" i="10"/>
  <c r="G8" i="10"/>
  <c r="D8" i="10"/>
  <c r="L34" i="10"/>
  <c r="K34" i="10"/>
  <c r="J34" i="10"/>
  <c r="G34" i="10"/>
  <c r="D34" i="10"/>
  <c r="L8" i="11"/>
  <c r="K8" i="11"/>
  <c r="J8" i="11"/>
  <c r="G8" i="11"/>
  <c r="D8" i="11"/>
  <c r="L29" i="11"/>
  <c r="K29" i="11"/>
  <c r="J29" i="11"/>
  <c r="G29" i="11"/>
  <c r="D29" i="11"/>
  <c r="D40" i="11" s="1"/>
  <c r="D46" i="10"/>
  <c r="K46" i="10"/>
  <c r="L46" i="10"/>
  <c r="H36" i="11"/>
  <c r="K36" i="11" s="1"/>
  <c r="H15" i="11"/>
  <c r="I33" i="11"/>
  <c r="H33" i="11"/>
  <c r="K33" i="11" s="1"/>
  <c r="H12" i="11"/>
  <c r="J12" i="11" s="1"/>
  <c r="L36" i="10"/>
  <c r="K36" i="10"/>
  <c r="M36" i="10" s="1"/>
  <c r="J36" i="10"/>
  <c r="G36" i="10"/>
  <c r="D36" i="10"/>
  <c r="L10" i="10"/>
  <c r="K10" i="10"/>
  <c r="M10" i="10" s="1"/>
  <c r="J10" i="10"/>
  <c r="G10" i="10"/>
  <c r="D10" i="10"/>
  <c r="L30" i="11"/>
  <c r="K30" i="11"/>
  <c r="J30" i="11"/>
  <c r="G30" i="11"/>
  <c r="D30" i="11"/>
  <c r="L9" i="11"/>
  <c r="M9" i="11" s="1"/>
  <c r="K9" i="11"/>
  <c r="J9" i="11"/>
  <c r="G9" i="11"/>
  <c r="D9" i="11"/>
  <c r="J41" i="10"/>
  <c r="G41" i="10"/>
  <c r="C24" i="10"/>
  <c r="F40" i="11"/>
  <c r="E40" i="11"/>
  <c r="C40" i="11"/>
  <c r="B40" i="11"/>
  <c r="L39" i="11"/>
  <c r="K39" i="11"/>
  <c r="J39" i="11"/>
  <c r="G39" i="11"/>
  <c r="D39" i="11"/>
  <c r="L38" i="11"/>
  <c r="K38" i="11"/>
  <c r="J38" i="11"/>
  <c r="G38" i="11"/>
  <c r="D38" i="11"/>
  <c r="L37" i="11"/>
  <c r="K37" i="11"/>
  <c r="M37" i="11" s="1"/>
  <c r="J37" i="11"/>
  <c r="G37" i="11"/>
  <c r="D37" i="11"/>
  <c r="L36" i="11"/>
  <c r="G36" i="11"/>
  <c r="D36" i="11"/>
  <c r="L35" i="11"/>
  <c r="K35" i="11"/>
  <c r="M35" i="11" s="1"/>
  <c r="J35" i="11"/>
  <c r="G35" i="11"/>
  <c r="D35" i="11"/>
  <c r="L34" i="11"/>
  <c r="K34" i="11"/>
  <c r="J34" i="11"/>
  <c r="G34" i="11"/>
  <c r="D34" i="11"/>
  <c r="I40" i="11"/>
  <c r="G33" i="11"/>
  <c r="D33" i="11"/>
  <c r="L32" i="11"/>
  <c r="K32" i="11"/>
  <c r="J32" i="11"/>
  <c r="G32" i="11"/>
  <c r="D32" i="11"/>
  <c r="L31" i="11"/>
  <c r="K31" i="11"/>
  <c r="J31" i="11"/>
  <c r="G31" i="11"/>
  <c r="D31" i="11"/>
  <c r="L28" i="11"/>
  <c r="K28" i="11"/>
  <c r="M28" i="11" s="1"/>
  <c r="J28" i="11"/>
  <c r="G28" i="11"/>
  <c r="D28" i="11"/>
  <c r="I19" i="11"/>
  <c r="F19" i="11"/>
  <c r="E19" i="11"/>
  <c r="C19" i="11"/>
  <c r="B19" i="11"/>
  <c r="L18" i="11"/>
  <c r="M18" i="11" s="1"/>
  <c r="K18" i="11"/>
  <c r="J18" i="11"/>
  <c r="G18" i="11"/>
  <c r="D18" i="11"/>
  <c r="L17" i="11"/>
  <c r="K17" i="11"/>
  <c r="J17" i="11"/>
  <c r="G17" i="11"/>
  <c r="D17" i="11"/>
  <c r="L16" i="11"/>
  <c r="K16" i="11"/>
  <c r="J16" i="11"/>
  <c r="G16" i="11"/>
  <c r="D16" i="11"/>
  <c r="L15" i="11"/>
  <c r="G15" i="11"/>
  <c r="D15" i="11"/>
  <c r="L14" i="11"/>
  <c r="K14" i="11"/>
  <c r="J14" i="11"/>
  <c r="G14" i="11"/>
  <c r="D14" i="11"/>
  <c r="L13" i="11"/>
  <c r="K13" i="11"/>
  <c r="M13" i="11" s="1"/>
  <c r="J13" i="11"/>
  <c r="G13" i="11"/>
  <c r="D13" i="11"/>
  <c r="L12" i="11"/>
  <c r="G12" i="11"/>
  <c r="D12" i="11"/>
  <c r="L11" i="11"/>
  <c r="M11" i="11" s="1"/>
  <c r="K11" i="11"/>
  <c r="J11" i="11"/>
  <c r="G11" i="11"/>
  <c r="D11" i="11"/>
  <c r="L10" i="11"/>
  <c r="K10" i="11"/>
  <c r="J10" i="11"/>
  <c r="G10" i="11"/>
  <c r="D10" i="11"/>
  <c r="L7" i="11"/>
  <c r="K7" i="11"/>
  <c r="J7" i="11"/>
  <c r="G7" i="11"/>
  <c r="D7" i="11"/>
  <c r="D19" i="11" s="1"/>
  <c r="I50" i="10"/>
  <c r="H50" i="10"/>
  <c r="E50" i="10"/>
  <c r="B50" i="10"/>
  <c r="L49" i="10"/>
  <c r="K49" i="10"/>
  <c r="M49" i="10" s="1"/>
  <c r="J49" i="10"/>
  <c r="G49" i="10"/>
  <c r="D49" i="10"/>
  <c r="L48" i="10"/>
  <c r="K48" i="10"/>
  <c r="J48" i="10"/>
  <c r="G48" i="10"/>
  <c r="D48" i="10"/>
  <c r="L47" i="10"/>
  <c r="K47" i="10"/>
  <c r="M47" i="10" s="1"/>
  <c r="J47" i="10"/>
  <c r="G47" i="10"/>
  <c r="D47" i="10"/>
  <c r="J46" i="10"/>
  <c r="G46" i="10"/>
  <c r="L45" i="10"/>
  <c r="K45" i="10"/>
  <c r="M45" i="10" s="1"/>
  <c r="J45" i="10"/>
  <c r="G45" i="10"/>
  <c r="D45" i="10"/>
  <c r="K44" i="10"/>
  <c r="J44" i="10"/>
  <c r="F50" i="10"/>
  <c r="C50" i="10"/>
  <c r="L43" i="10"/>
  <c r="K43" i="10"/>
  <c r="M43" i="10" s="1"/>
  <c r="J43" i="10"/>
  <c r="G43" i="10"/>
  <c r="D43" i="10"/>
  <c r="L42" i="10"/>
  <c r="K42" i="10"/>
  <c r="J42" i="10"/>
  <c r="G42" i="10"/>
  <c r="D42" i="10"/>
  <c r="L41" i="10"/>
  <c r="K41" i="10"/>
  <c r="D41" i="10"/>
  <c r="L40" i="10"/>
  <c r="K40" i="10"/>
  <c r="J40" i="10"/>
  <c r="G40" i="10"/>
  <c r="D40" i="10"/>
  <c r="L39" i="10"/>
  <c r="K39" i="10"/>
  <c r="J39" i="10"/>
  <c r="G39" i="10"/>
  <c r="D39" i="10"/>
  <c r="L38" i="10"/>
  <c r="K38" i="10"/>
  <c r="M38" i="10"/>
  <c r="J38" i="10"/>
  <c r="G38" i="10"/>
  <c r="D38" i="10"/>
  <c r="L37" i="10"/>
  <c r="K37" i="10"/>
  <c r="J37" i="10"/>
  <c r="G37" i="10"/>
  <c r="D37" i="10"/>
  <c r="D50" i="10" s="1"/>
  <c r="L35" i="10"/>
  <c r="K35" i="10"/>
  <c r="M35" i="10" s="1"/>
  <c r="J35" i="10"/>
  <c r="G35" i="10"/>
  <c r="D35" i="10"/>
  <c r="L33" i="10"/>
  <c r="K33" i="10"/>
  <c r="M33" i="10" s="1"/>
  <c r="J33" i="10"/>
  <c r="G33" i="10"/>
  <c r="D33" i="10"/>
  <c r="I24" i="10"/>
  <c r="H24" i="10"/>
  <c r="F24" i="10"/>
  <c r="E24" i="10"/>
  <c r="B24" i="10"/>
  <c r="L23" i="10"/>
  <c r="K23" i="10"/>
  <c r="M23" i="10" s="1"/>
  <c r="J23" i="10"/>
  <c r="G23" i="10"/>
  <c r="D23" i="10"/>
  <c r="L22" i="10"/>
  <c r="K22" i="10"/>
  <c r="M22" i="10" s="1"/>
  <c r="G22" i="10"/>
  <c r="D22" i="10"/>
  <c r="L21" i="10"/>
  <c r="K21" i="10"/>
  <c r="J21" i="10"/>
  <c r="G21" i="10"/>
  <c r="D21" i="10"/>
  <c r="J20" i="10"/>
  <c r="G20" i="10"/>
  <c r="L19" i="10"/>
  <c r="M19" i="10" s="1"/>
  <c r="K19" i="10"/>
  <c r="J19" i="10"/>
  <c r="G19" i="10"/>
  <c r="D19" i="10"/>
  <c r="L18" i="10"/>
  <c r="K18" i="10"/>
  <c r="M18" i="10" s="1"/>
  <c r="J18" i="10"/>
  <c r="G18" i="10"/>
  <c r="D18" i="10"/>
  <c r="L17" i="10"/>
  <c r="K17" i="10"/>
  <c r="M17" i="10" s="1"/>
  <c r="J17" i="10"/>
  <c r="G17" i="10"/>
  <c r="D17" i="10"/>
  <c r="L16" i="10"/>
  <c r="K16" i="10"/>
  <c r="J16" i="10"/>
  <c r="G16" i="10"/>
  <c r="D16" i="10"/>
  <c r="L15" i="10"/>
  <c r="K15" i="10"/>
  <c r="M15" i="10" s="1"/>
  <c r="J15" i="10"/>
  <c r="G15" i="10"/>
  <c r="D15" i="10"/>
  <c r="L14" i="10"/>
  <c r="K14" i="10"/>
  <c r="J14" i="10"/>
  <c r="G14" i="10"/>
  <c r="D14" i="10"/>
  <c r="L13" i="10"/>
  <c r="K13" i="10"/>
  <c r="J13" i="10"/>
  <c r="G13" i="10"/>
  <c r="D13" i="10"/>
  <c r="L12" i="10"/>
  <c r="K12" i="10"/>
  <c r="M12" i="10"/>
  <c r="J12" i="10"/>
  <c r="G12" i="10"/>
  <c r="D12" i="10"/>
  <c r="L11" i="10"/>
  <c r="K11" i="10"/>
  <c r="J11" i="10"/>
  <c r="G11" i="10"/>
  <c r="D11" i="10"/>
  <c r="L9" i="10"/>
  <c r="K9" i="10"/>
  <c r="J9" i="10"/>
  <c r="G9" i="10"/>
  <c r="D9" i="10"/>
  <c r="L7" i="10"/>
  <c r="K7" i="10"/>
  <c r="M7" i="10"/>
  <c r="J7" i="10"/>
  <c r="G7" i="10"/>
  <c r="D7" i="10"/>
  <c r="H38" i="1"/>
  <c r="L63" i="1" s="1"/>
  <c r="H12" i="1"/>
  <c r="H46" i="1"/>
  <c r="H19" i="1"/>
  <c r="I19" i="1"/>
  <c r="H42" i="1"/>
  <c r="H16" i="1"/>
  <c r="I16" i="1" s="1"/>
  <c r="E40" i="1"/>
  <c r="M40" i="1" s="1"/>
  <c r="J40" i="1"/>
  <c r="I40" i="1"/>
  <c r="D45" i="1"/>
  <c r="D42" i="1"/>
  <c r="L42" i="1"/>
  <c r="D38" i="1"/>
  <c r="D63" i="1"/>
  <c r="I14" i="1"/>
  <c r="D19" i="1"/>
  <c r="E19" i="1" s="1"/>
  <c r="M19" i="1" s="1"/>
  <c r="D16" i="1"/>
  <c r="D12" i="1"/>
  <c r="L12" i="1"/>
  <c r="H62" i="1"/>
  <c r="I12" i="1"/>
  <c r="K63" i="1"/>
  <c r="J63" i="1"/>
  <c r="H63" i="1"/>
  <c r="I63" i="1" s="1"/>
  <c r="G63" i="1"/>
  <c r="F63" i="1"/>
  <c r="C63" i="1"/>
  <c r="B63" i="1"/>
  <c r="K38" i="1"/>
  <c r="J38" i="1"/>
  <c r="A38" i="1"/>
  <c r="A63" i="1" s="1"/>
  <c r="K12" i="1"/>
  <c r="J12" i="1"/>
  <c r="I24" i="4"/>
  <c r="L24" i="4"/>
  <c r="K24" i="4"/>
  <c r="J24" i="4"/>
  <c r="E24" i="4"/>
  <c r="L94" i="4"/>
  <c r="K94" i="4"/>
  <c r="J94" i="4"/>
  <c r="H94" i="4"/>
  <c r="G94" i="4"/>
  <c r="F94" i="4"/>
  <c r="D94" i="4"/>
  <c r="C94" i="4"/>
  <c r="B94" i="4"/>
  <c r="L59" i="4"/>
  <c r="K59" i="4"/>
  <c r="J59" i="4"/>
  <c r="I59" i="4"/>
  <c r="M59" i="4" s="1"/>
  <c r="E59" i="4"/>
  <c r="A59" i="4"/>
  <c r="B66" i="1"/>
  <c r="L73" i="1"/>
  <c r="M73" i="1" s="1"/>
  <c r="L72" i="1"/>
  <c r="K73" i="1"/>
  <c r="K72" i="1"/>
  <c r="M72" i="1" s="1"/>
  <c r="J73" i="1"/>
  <c r="J72" i="1"/>
  <c r="H73" i="1"/>
  <c r="G73" i="1"/>
  <c r="H72" i="1"/>
  <c r="G72" i="1"/>
  <c r="F73" i="1"/>
  <c r="F75" i="1" s="1"/>
  <c r="F72" i="1"/>
  <c r="A65" i="4"/>
  <c r="A100" i="4" s="1"/>
  <c r="A64" i="4"/>
  <c r="A99" i="4" s="1"/>
  <c r="A63" i="4"/>
  <c r="A98" i="4" s="1"/>
  <c r="A62" i="4"/>
  <c r="A61" i="4"/>
  <c r="A96" i="4" s="1"/>
  <c r="A60" i="4"/>
  <c r="A58" i="4"/>
  <c r="A93" i="4" s="1"/>
  <c r="A57" i="4"/>
  <c r="A56" i="4"/>
  <c r="A55" i="4"/>
  <c r="A54" i="4"/>
  <c r="A53" i="4"/>
  <c r="A52" i="4"/>
  <c r="A87" i="4" s="1"/>
  <c r="A51" i="4"/>
  <c r="A86" i="4" s="1"/>
  <c r="A50" i="4"/>
  <c r="A85" i="4" s="1"/>
  <c r="A49" i="4"/>
  <c r="A48" i="4"/>
  <c r="A83" i="4" s="1"/>
  <c r="A47" i="4"/>
  <c r="A46" i="4"/>
  <c r="A81" i="4"/>
  <c r="D73" i="1"/>
  <c r="C73" i="1"/>
  <c r="B73" i="1"/>
  <c r="I47" i="1"/>
  <c r="J47" i="1"/>
  <c r="D72" i="1"/>
  <c r="C72" i="1"/>
  <c r="B72" i="1"/>
  <c r="L70" i="1"/>
  <c r="K70" i="1"/>
  <c r="M70" i="1" s="1"/>
  <c r="J70" i="1"/>
  <c r="G70" i="1"/>
  <c r="F70" i="1"/>
  <c r="C70" i="1"/>
  <c r="B70" i="1"/>
  <c r="A45" i="1"/>
  <c r="A70" i="1" s="1"/>
  <c r="J44" i="1"/>
  <c r="E43" i="1"/>
  <c r="M43" i="1" s="1"/>
  <c r="B81" i="4"/>
  <c r="C81" i="4"/>
  <c r="D81" i="4"/>
  <c r="E81" i="4" s="1"/>
  <c r="B82" i="4"/>
  <c r="C82" i="4"/>
  <c r="D82" i="4"/>
  <c r="B83" i="4"/>
  <c r="C83" i="4"/>
  <c r="E83" i="4" s="1"/>
  <c r="D83" i="4"/>
  <c r="B84" i="4"/>
  <c r="C84" i="4"/>
  <c r="D84" i="4"/>
  <c r="B85" i="4"/>
  <c r="C85" i="4"/>
  <c r="D85" i="4"/>
  <c r="B86" i="4"/>
  <c r="E86" i="4" s="1"/>
  <c r="C86" i="4"/>
  <c r="D86" i="4"/>
  <c r="B87" i="4"/>
  <c r="E87" i="4" s="1"/>
  <c r="C87" i="4"/>
  <c r="D87" i="4"/>
  <c r="B88" i="4"/>
  <c r="C88" i="4"/>
  <c r="D88" i="4"/>
  <c r="E88" i="4" s="1"/>
  <c r="B89" i="4"/>
  <c r="C89" i="4"/>
  <c r="D89" i="4"/>
  <c r="E89" i="4" s="1"/>
  <c r="B90" i="4"/>
  <c r="C90" i="4"/>
  <c r="D90" i="4"/>
  <c r="E90" i="4" s="1"/>
  <c r="B91" i="4"/>
  <c r="C91" i="4"/>
  <c r="D91" i="4"/>
  <c r="B92" i="4"/>
  <c r="C92" i="4"/>
  <c r="D92" i="4"/>
  <c r="B93" i="4"/>
  <c r="C93" i="4"/>
  <c r="D93" i="4"/>
  <c r="B95" i="4"/>
  <c r="C95" i="4"/>
  <c r="D95" i="4"/>
  <c r="B96" i="4"/>
  <c r="C96" i="4"/>
  <c r="D96" i="4"/>
  <c r="B97" i="4"/>
  <c r="C97" i="4"/>
  <c r="D97" i="4"/>
  <c r="E97" i="4" s="1"/>
  <c r="B98" i="4"/>
  <c r="C98" i="4"/>
  <c r="D98" i="4"/>
  <c r="B99" i="4"/>
  <c r="C99" i="4"/>
  <c r="D99" i="4"/>
  <c r="B100" i="4"/>
  <c r="E100" i="4" s="1"/>
  <c r="C100" i="4"/>
  <c r="D100" i="4"/>
  <c r="B101" i="4"/>
  <c r="C101" i="4"/>
  <c r="E101" i="4" s="1"/>
  <c r="D101" i="4"/>
  <c r="F50" i="1"/>
  <c r="R38" i="1" s="1"/>
  <c r="C50" i="1"/>
  <c r="O38" i="1" s="1"/>
  <c r="G50" i="1"/>
  <c r="S40" i="1" s="1"/>
  <c r="H50" i="1"/>
  <c r="T47" i="1" s="1"/>
  <c r="J49" i="1"/>
  <c r="J48" i="1"/>
  <c r="J46" i="1"/>
  <c r="J45" i="1"/>
  <c r="J43" i="1"/>
  <c r="J42" i="1"/>
  <c r="J41" i="1"/>
  <c r="J39" i="1"/>
  <c r="J37" i="1"/>
  <c r="K49" i="1"/>
  <c r="K48" i="1"/>
  <c r="K47" i="1"/>
  <c r="K46" i="1"/>
  <c r="K45" i="1"/>
  <c r="K44" i="1"/>
  <c r="K43" i="1"/>
  <c r="K42" i="1"/>
  <c r="K41" i="1"/>
  <c r="K40" i="1"/>
  <c r="K39" i="1"/>
  <c r="K37" i="1"/>
  <c r="L49" i="1"/>
  <c r="L48" i="1"/>
  <c r="L47" i="1"/>
  <c r="L46" i="1"/>
  <c r="L44" i="1"/>
  <c r="L43" i="1"/>
  <c r="L41" i="1"/>
  <c r="L40" i="1"/>
  <c r="L39" i="1"/>
  <c r="B24" i="1"/>
  <c r="N23" i="1" s="1"/>
  <c r="F24" i="1"/>
  <c r="R14" i="1" s="1"/>
  <c r="G24" i="1"/>
  <c r="S14" i="1" s="1"/>
  <c r="L23" i="1"/>
  <c r="K23" i="1"/>
  <c r="J23" i="1"/>
  <c r="L22" i="1"/>
  <c r="K22" i="1"/>
  <c r="J22" i="1"/>
  <c r="L21" i="1"/>
  <c r="K21" i="1"/>
  <c r="J21" i="1"/>
  <c r="L20" i="1"/>
  <c r="K20" i="1"/>
  <c r="J20" i="1"/>
  <c r="K19" i="1"/>
  <c r="J19" i="1"/>
  <c r="L18" i="1"/>
  <c r="K18" i="1"/>
  <c r="J18" i="1"/>
  <c r="L17" i="1"/>
  <c r="J17" i="1"/>
  <c r="K16" i="1"/>
  <c r="J16" i="1"/>
  <c r="L15" i="1"/>
  <c r="K15" i="1"/>
  <c r="J15" i="1"/>
  <c r="L14" i="1"/>
  <c r="K14" i="1"/>
  <c r="J14" i="1"/>
  <c r="L13" i="1"/>
  <c r="K13" i="1"/>
  <c r="J13" i="1"/>
  <c r="L11" i="1"/>
  <c r="K11" i="1"/>
  <c r="J11" i="1"/>
  <c r="F32" i="4"/>
  <c r="B32" i="4"/>
  <c r="N19" i="4" s="1"/>
  <c r="C32" i="4"/>
  <c r="G32" i="4"/>
  <c r="S24" i="4" s="1"/>
  <c r="D32" i="4"/>
  <c r="H32" i="4"/>
  <c r="L31" i="4"/>
  <c r="J31" i="4"/>
  <c r="L30" i="4"/>
  <c r="K30" i="4"/>
  <c r="J30" i="4"/>
  <c r="L29" i="4"/>
  <c r="K29" i="4"/>
  <c r="J29" i="4"/>
  <c r="L28" i="4"/>
  <c r="K28" i="4"/>
  <c r="J28" i="4"/>
  <c r="L27" i="4"/>
  <c r="K27" i="4"/>
  <c r="J27" i="4"/>
  <c r="L26" i="4"/>
  <c r="K26" i="4"/>
  <c r="J26" i="4"/>
  <c r="L25" i="4"/>
  <c r="K25" i="4"/>
  <c r="J25" i="4"/>
  <c r="L23" i="4"/>
  <c r="K23" i="4"/>
  <c r="J23" i="4"/>
  <c r="L22" i="4"/>
  <c r="K22" i="4"/>
  <c r="J22" i="4"/>
  <c r="L21" i="4"/>
  <c r="K21" i="4"/>
  <c r="J21" i="4"/>
  <c r="L20" i="4"/>
  <c r="J20" i="4"/>
  <c r="L19" i="4"/>
  <c r="K19" i="4"/>
  <c r="J19" i="4"/>
  <c r="L18" i="4"/>
  <c r="K18" i="4"/>
  <c r="J18" i="4"/>
  <c r="L17" i="4"/>
  <c r="K17" i="4"/>
  <c r="J17" i="4"/>
  <c r="L16" i="4"/>
  <c r="K16" i="4"/>
  <c r="J16" i="4"/>
  <c r="L15" i="4"/>
  <c r="K15" i="4"/>
  <c r="J15" i="4"/>
  <c r="L14" i="4"/>
  <c r="K14" i="4"/>
  <c r="J14" i="4"/>
  <c r="L13" i="4"/>
  <c r="K13" i="4"/>
  <c r="J13" i="4"/>
  <c r="L12" i="4"/>
  <c r="K12" i="4"/>
  <c r="J12" i="4"/>
  <c r="L11" i="4"/>
  <c r="K11" i="4"/>
  <c r="J11" i="4"/>
  <c r="F67" i="4"/>
  <c r="R59" i="4" s="1"/>
  <c r="B67" i="4"/>
  <c r="N59" i="4" s="1"/>
  <c r="C67" i="4"/>
  <c r="O65" i="4" s="1"/>
  <c r="G67" i="4"/>
  <c r="S66" i="4" s="1"/>
  <c r="D67" i="4"/>
  <c r="P59" i="4" s="1"/>
  <c r="H67" i="4"/>
  <c r="T59" i="4" s="1"/>
  <c r="E66" i="4"/>
  <c r="I66" i="4"/>
  <c r="L66" i="4"/>
  <c r="K66" i="4"/>
  <c r="J66" i="4"/>
  <c r="I65" i="4"/>
  <c r="E65" i="4"/>
  <c r="L65" i="4"/>
  <c r="K65" i="4"/>
  <c r="J65" i="4"/>
  <c r="E64" i="4"/>
  <c r="I64" i="4"/>
  <c r="L64" i="4"/>
  <c r="K64" i="4"/>
  <c r="J64" i="4"/>
  <c r="E63" i="4"/>
  <c r="I63" i="4"/>
  <c r="L63" i="4"/>
  <c r="K63" i="4"/>
  <c r="J63" i="4"/>
  <c r="E62" i="4"/>
  <c r="M62" i="4" s="1"/>
  <c r="I62" i="4"/>
  <c r="L62" i="4"/>
  <c r="K62" i="4"/>
  <c r="J62" i="4"/>
  <c r="E61" i="4"/>
  <c r="I61" i="4"/>
  <c r="L61" i="4"/>
  <c r="K61" i="4"/>
  <c r="J61" i="4"/>
  <c r="E60" i="4"/>
  <c r="I60" i="4"/>
  <c r="L60" i="4"/>
  <c r="K60" i="4"/>
  <c r="J60" i="4"/>
  <c r="I58" i="4"/>
  <c r="E58" i="4"/>
  <c r="L58" i="4"/>
  <c r="K58" i="4"/>
  <c r="J58" i="4"/>
  <c r="E57" i="4"/>
  <c r="I57" i="4"/>
  <c r="L57" i="4"/>
  <c r="K57" i="4"/>
  <c r="J57" i="4"/>
  <c r="E56" i="4"/>
  <c r="I56" i="4"/>
  <c r="L56" i="4"/>
  <c r="K56" i="4"/>
  <c r="J56" i="4"/>
  <c r="E55" i="4"/>
  <c r="M55" i="4" s="1"/>
  <c r="I55" i="4"/>
  <c r="L55" i="4"/>
  <c r="K55" i="4"/>
  <c r="J55" i="4"/>
  <c r="E54" i="4"/>
  <c r="I54" i="4"/>
  <c r="L54" i="4"/>
  <c r="K54" i="4"/>
  <c r="J54" i="4"/>
  <c r="E53" i="4"/>
  <c r="M53" i="4" s="1"/>
  <c r="I53" i="4"/>
  <c r="L53" i="4"/>
  <c r="K53" i="4"/>
  <c r="J53" i="4"/>
  <c r="E52" i="4"/>
  <c r="M52" i="4" s="1"/>
  <c r="I52" i="4"/>
  <c r="L52" i="4"/>
  <c r="K52" i="4"/>
  <c r="J52" i="4"/>
  <c r="E51" i="4"/>
  <c r="I51" i="4"/>
  <c r="M51" i="4" s="1"/>
  <c r="L51" i="4"/>
  <c r="K51" i="4"/>
  <c r="J51" i="4"/>
  <c r="E50" i="4"/>
  <c r="I50" i="4"/>
  <c r="M50" i="4" s="1"/>
  <c r="L50" i="4"/>
  <c r="K50" i="4"/>
  <c r="J50" i="4"/>
  <c r="E49" i="4"/>
  <c r="I49" i="4"/>
  <c r="L49" i="4"/>
  <c r="K49" i="4"/>
  <c r="J49" i="4"/>
  <c r="E48" i="4"/>
  <c r="I48" i="4"/>
  <c r="M48" i="4" s="1"/>
  <c r="L48" i="4"/>
  <c r="K48" i="4"/>
  <c r="J48" i="4"/>
  <c r="E47" i="4"/>
  <c r="I47" i="4"/>
  <c r="L47" i="4"/>
  <c r="K47" i="4"/>
  <c r="J47" i="4"/>
  <c r="L46" i="4"/>
  <c r="K46" i="4"/>
  <c r="J46" i="4"/>
  <c r="I45" i="1"/>
  <c r="I42" i="1"/>
  <c r="I49" i="1"/>
  <c r="I37" i="1"/>
  <c r="I39" i="1"/>
  <c r="I41" i="1"/>
  <c r="I43" i="1"/>
  <c r="I44" i="1"/>
  <c r="I46" i="1"/>
  <c r="I48" i="1"/>
  <c r="E45" i="1"/>
  <c r="M45" i="1" s="1"/>
  <c r="E39" i="1"/>
  <c r="M39" i="1" s="1"/>
  <c r="E41" i="1"/>
  <c r="E44" i="1"/>
  <c r="E46" i="1"/>
  <c r="E47" i="1"/>
  <c r="M47" i="1" s="1"/>
  <c r="E48" i="1"/>
  <c r="E73" i="1"/>
  <c r="E49" i="1"/>
  <c r="I23" i="1"/>
  <c r="I11" i="1"/>
  <c r="I13" i="1"/>
  <c r="I15" i="1"/>
  <c r="I17" i="1"/>
  <c r="I18" i="1"/>
  <c r="I20" i="1"/>
  <c r="I21" i="1"/>
  <c r="I22" i="1"/>
  <c r="E16" i="1"/>
  <c r="E11" i="1"/>
  <c r="M11" i="1" s="1"/>
  <c r="E17" i="1"/>
  <c r="E15" i="1"/>
  <c r="E18" i="1"/>
  <c r="E20" i="1"/>
  <c r="M20" i="1" s="1"/>
  <c r="E21" i="1"/>
  <c r="E22" i="1"/>
  <c r="E23" i="1"/>
  <c r="M23" i="1" s="1"/>
  <c r="A26" i="1"/>
  <c r="A52" i="1" s="1"/>
  <c r="A77" i="1" s="1"/>
  <c r="B2" i="1"/>
  <c r="B28" i="1" s="1"/>
  <c r="A49" i="1"/>
  <c r="A48" i="1"/>
  <c r="A73" i="1" s="1"/>
  <c r="A47" i="1"/>
  <c r="A72" i="1" s="1"/>
  <c r="A46" i="1"/>
  <c r="A44" i="1"/>
  <c r="A69" i="1"/>
  <c r="A43" i="1"/>
  <c r="A68" i="1" s="1"/>
  <c r="A42" i="1"/>
  <c r="A67" i="1" s="1"/>
  <c r="A41" i="1"/>
  <c r="A66" i="1" s="1"/>
  <c r="A40" i="1"/>
  <c r="A65" i="1" s="1"/>
  <c r="A39" i="1"/>
  <c r="A64" i="1"/>
  <c r="A37" i="1"/>
  <c r="A62" i="1" s="1"/>
  <c r="L100" i="4"/>
  <c r="K100" i="4"/>
  <c r="J100" i="4"/>
  <c r="M100" i="4" s="1"/>
  <c r="F100" i="4"/>
  <c r="G100" i="4"/>
  <c r="H100" i="4"/>
  <c r="I46" i="4"/>
  <c r="E46" i="4"/>
  <c r="I30" i="4"/>
  <c r="I31" i="4"/>
  <c r="I21" i="4"/>
  <c r="M21" i="4" s="1"/>
  <c r="I20" i="4"/>
  <c r="I19" i="4"/>
  <c r="I14" i="4"/>
  <c r="I18" i="4"/>
  <c r="I13" i="4"/>
  <c r="I25" i="4"/>
  <c r="I23" i="4"/>
  <c r="M23" i="4" s="1"/>
  <c r="I11" i="4"/>
  <c r="I12" i="4"/>
  <c r="I15" i="4"/>
  <c r="I16" i="4"/>
  <c r="I17" i="4"/>
  <c r="I22" i="4"/>
  <c r="I26" i="4"/>
  <c r="I27" i="4"/>
  <c r="I28" i="4"/>
  <c r="I29" i="4"/>
  <c r="T30" i="4"/>
  <c r="E30" i="4"/>
  <c r="M30" i="4" s="1"/>
  <c r="E31" i="4"/>
  <c r="M31" i="4" s="1"/>
  <c r="E18" i="4"/>
  <c r="M18" i="4" s="1"/>
  <c r="E11" i="4"/>
  <c r="E12" i="4"/>
  <c r="E13" i="4"/>
  <c r="M13" i="4" s="1"/>
  <c r="E14" i="4"/>
  <c r="E15" i="4"/>
  <c r="M15" i="4" s="1"/>
  <c r="E16" i="4"/>
  <c r="E17" i="4"/>
  <c r="E19" i="4"/>
  <c r="E20" i="4"/>
  <c r="E21" i="4"/>
  <c r="E22" i="4"/>
  <c r="E23" i="4"/>
  <c r="E25" i="4"/>
  <c r="M25" i="4" s="1"/>
  <c r="E26" i="4"/>
  <c r="M26" i="4" s="1"/>
  <c r="E27" i="4"/>
  <c r="M27" i="4" s="1"/>
  <c r="E28" i="4"/>
  <c r="E29" i="4"/>
  <c r="M29" i="4" s="1"/>
  <c r="B1" i="1"/>
  <c r="O8" i="1"/>
  <c r="S8" i="1"/>
  <c r="S15" i="1"/>
  <c r="R18" i="1"/>
  <c r="C34" i="1"/>
  <c r="C59" i="1" s="1"/>
  <c r="G34" i="1"/>
  <c r="G59" i="1" s="1"/>
  <c r="K59" i="1" s="1"/>
  <c r="S42" i="1"/>
  <c r="M44" i="1"/>
  <c r="O49" i="1"/>
  <c r="B62" i="1"/>
  <c r="C62" i="1"/>
  <c r="D62" i="1"/>
  <c r="F62" i="1"/>
  <c r="G62" i="1"/>
  <c r="J62" i="1"/>
  <c r="K62" i="1"/>
  <c r="L62" i="1"/>
  <c r="M62" i="1" s="1"/>
  <c r="B64" i="1"/>
  <c r="C64" i="1"/>
  <c r="D64" i="1"/>
  <c r="F64" i="1"/>
  <c r="G64" i="1"/>
  <c r="H64" i="1"/>
  <c r="J64" i="1"/>
  <c r="K64" i="1"/>
  <c r="M64" i="1" s="1"/>
  <c r="L64" i="1"/>
  <c r="B65" i="1"/>
  <c r="C65" i="1"/>
  <c r="D65" i="1"/>
  <c r="F65" i="1"/>
  <c r="G65" i="1"/>
  <c r="H65" i="1"/>
  <c r="J65" i="1"/>
  <c r="K65" i="1"/>
  <c r="L65" i="1"/>
  <c r="C66" i="1"/>
  <c r="D66" i="1"/>
  <c r="F66" i="1"/>
  <c r="G66" i="1"/>
  <c r="H66" i="1"/>
  <c r="J66" i="1"/>
  <c r="K66" i="1"/>
  <c r="L66" i="1"/>
  <c r="M66" i="1"/>
  <c r="B67" i="1"/>
  <c r="C67" i="1"/>
  <c r="F67" i="1"/>
  <c r="G67" i="1"/>
  <c r="J67" i="1"/>
  <c r="K67" i="1"/>
  <c r="L67" i="1"/>
  <c r="B68" i="1"/>
  <c r="C68" i="1"/>
  <c r="D68" i="1"/>
  <c r="F68" i="1"/>
  <c r="G68" i="1"/>
  <c r="I68" i="1" s="1"/>
  <c r="H68" i="1"/>
  <c r="J68" i="1"/>
  <c r="K68" i="1"/>
  <c r="L68" i="1"/>
  <c r="B69" i="1"/>
  <c r="C69" i="1"/>
  <c r="D69" i="1"/>
  <c r="E69" i="1" s="1"/>
  <c r="F69" i="1"/>
  <c r="G69" i="1"/>
  <c r="H69" i="1"/>
  <c r="J69" i="1"/>
  <c r="K69" i="1"/>
  <c r="L69" i="1"/>
  <c r="M69" i="1" s="1"/>
  <c r="A71" i="1"/>
  <c r="B71" i="1"/>
  <c r="C71" i="1"/>
  <c r="D71" i="1"/>
  <c r="F71" i="1"/>
  <c r="G71" i="1"/>
  <c r="H71" i="1"/>
  <c r="J71" i="1"/>
  <c r="K71" i="1"/>
  <c r="M71" i="1" s="1"/>
  <c r="L71" i="1"/>
  <c r="A74" i="1"/>
  <c r="B74" i="1"/>
  <c r="C74" i="1"/>
  <c r="D74" i="1"/>
  <c r="F74" i="1"/>
  <c r="G74" i="1"/>
  <c r="H74" i="1"/>
  <c r="I74" i="1" s="1"/>
  <c r="J74" i="1"/>
  <c r="M74" i="1" s="1"/>
  <c r="K74" i="1"/>
  <c r="L74" i="1"/>
  <c r="A76" i="1"/>
  <c r="O8" i="4"/>
  <c r="S8" i="4"/>
  <c r="O11" i="4"/>
  <c r="N12" i="4"/>
  <c r="T12" i="4"/>
  <c r="T13" i="4"/>
  <c r="T16" i="4"/>
  <c r="T17" i="4"/>
  <c r="T19" i="4"/>
  <c r="S21" i="4"/>
  <c r="P23" i="4"/>
  <c r="O27" i="4"/>
  <c r="T27" i="4"/>
  <c r="N29" i="4"/>
  <c r="S29" i="4"/>
  <c r="A37" i="4"/>
  <c r="A72" i="4" s="1"/>
  <c r="B37" i="4"/>
  <c r="C43" i="4"/>
  <c r="G43" i="4"/>
  <c r="S43" i="4" s="1"/>
  <c r="O43" i="4"/>
  <c r="P46" i="4"/>
  <c r="P47" i="4"/>
  <c r="N48" i="4"/>
  <c r="P48" i="4"/>
  <c r="O49" i="4"/>
  <c r="P49" i="4"/>
  <c r="R49" i="4"/>
  <c r="O50" i="4"/>
  <c r="P50" i="4"/>
  <c r="O51" i="4"/>
  <c r="P51" i="4"/>
  <c r="R51" i="4"/>
  <c r="O52" i="4"/>
  <c r="P52" i="4"/>
  <c r="N53" i="4"/>
  <c r="P53" i="4"/>
  <c r="P54" i="4"/>
  <c r="P55" i="4"/>
  <c r="N56" i="4"/>
  <c r="P56" i="4"/>
  <c r="N57" i="4"/>
  <c r="P57" i="4"/>
  <c r="P58" i="4"/>
  <c r="T58" i="4"/>
  <c r="O60" i="4"/>
  <c r="P60" i="4"/>
  <c r="O61" i="4"/>
  <c r="P61" i="4"/>
  <c r="P62" i="4"/>
  <c r="O63" i="4"/>
  <c r="P63" i="4"/>
  <c r="O64" i="4"/>
  <c r="P64" i="4"/>
  <c r="A66" i="4"/>
  <c r="A101" i="4" s="1"/>
  <c r="O66" i="4"/>
  <c r="P66" i="4"/>
  <c r="A70" i="4"/>
  <c r="A105" i="4" s="1"/>
  <c r="B72" i="4"/>
  <c r="C78" i="4"/>
  <c r="F81" i="4"/>
  <c r="G81" i="4"/>
  <c r="H81" i="4"/>
  <c r="J81" i="4"/>
  <c r="K81" i="4"/>
  <c r="L81" i="4"/>
  <c r="M81" i="4" s="1"/>
  <c r="A82" i="4"/>
  <c r="F82" i="4"/>
  <c r="G82" i="4"/>
  <c r="H82" i="4"/>
  <c r="J82" i="4"/>
  <c r="K82" i="4"/>
  <c r="L82" i="4"/>
  <c r="F83" i="4"/>
  <c r="G83" i="4"/>
  <c r="H83" i="4"/>
  <c r="I83" i="4" s="1"/>
  <c r="J83" i="4"/>
  <c r="K83" i="4"/>
  <c r="L83" i="4"/>
  <c r="A84" i="4"/>
  <c r="F84" i="4"/>
  <c r="G84" i="4"/>
  <c r="H84" i="4"/>
  <c r="I84" i="4" s="1"/>
  <c r="J84" i="4"/>
  <c r="M84" i="4" s="1"/>
  <c r="K84" i="4"/>
  <c r="L84" i="4"/>
  <c r="F85" i="4"/>
  <c r="G85" i="4"/>
  <c r="H85" i="4"/>
  <c r="J85" i="4"/>
  <c r="M85" i="4" s="1"/>
  <c r="K85" i="4"/>
  <c r="L85" i="4"/>
  <c r="F86" i="4"/>
  <c r="G86" i="4"/>
  <c r="H86" i="4"/>
  <c r="J86" i="4"/>
  <c r="K86" i="4"/>
  <c r="L86" i="4"/>
  <c r="L102" i="4" s="1"/>
  <c r="F87" i="4"/>
  <c r="G87" i="4"/>
  <c r="H87" i="4"/>
  <c r="J87" i="4"/>
  <c r="K87" i="4"/>
  <c r="M87" i="4" s="1"/>
  <c r="L87" i="4"/>
  <c r="A88" i="4"/>
  <c r="F88" i="4"/>
  <c r="I88" i="4" s="1"/>
  <c r="G88" i="4"/>
  <c r="H88" i="4"/>
  <c r="J88" i="4"/>
  <c r="K88" i="4"/>
  <c r="L88" i="4"/>
  <c r="A89" i="4"/>
  <c r="F89" i="4"/>
  <c r="G89" i="4"/>
  <c r="H89" i="4"/>
  <c r="J89" i="4"/>
  <c r="K89" i="4"/>
  <c r="L89" i="4"/>
  <c r="M89" i="4" s="1"/>
  <c r="A90" i="4"/>
  <c r="F90" i="4"/>
  <c r="G90" i="4"/>
  <c r="H90" i="4"/>
  <c r="J90" i="4"/>
  <c r="M90" i="4" s="1"/>
  <c r="K90" i="4"/>
  <c r="L90" i="4"/>
  <c r="A91" i="4"/>
  <c r="F91" i="4"/>
  <c r="G91" i="4"/>
  <c r="H91" i="4"/>
  <c r="J91" i="4"/>
  <c r="K91" i="4"/>
  <c r="L91" i="4"/>
  <c r="A92" i="4"/>
  <c r="E92" i="4"/>
  <c r="F92" i="4"/>
  <c r="G92" i="4"/>
  <c r="H92" i="4"/>
  <c r="J92" i="4"/>
  <c r="K92" i="4"/>
  <c r="L92" i="4"/>
  <c r="F93" i="4"/>
  <c r="G93" i="4"/>
  <c r="H93" i="4"/>
  <c r="J93" i="4"/>
  <c r="K93" i="4"/>
  <c r="L93" i="4"/>
  <c r="A95" i="4"/>
  <c r="F95" i="4"/>
  <c r="G95" i="4"/>
  <c r="H95" i="4"/>
  <c r="J95" i="4"/>
  <c r="M95" i="4" s="1"/>
  <c r="K95" i="4"/>
  <c r="L95" i="4"/>
  <c r="F96" i="4"/>
  <c r="I96" i="4" s="1"/>
  <c r="G96" i="4"/>
  <c r="H96" i="4"/>
  <c r="J96" i="4"/>
  <c r="K96" i="4"/>
  <c r="L96" i="4"/>
  <c r="A97" i="4"/>
  <c r="F97" i="4"/>
  <c r="G97" i="4"/>
  <c r="I97" i="4" s="1"/>
  <c r="H97" i="4"/>
  <c r="J97" i="4"/>
  <c r="K97" i="4"/>
  <c r="L97" i="4"/>
  <c r="M97" i="4" s="1"/>
  <c r="E98" i="4"/>
  <c r="F98" i="4"/>
  <c r="G98" i="4"/>
  <c r="I98" i="4" s="1"/>
  <c r="H98" i="4"/>
  <c r="J98" i="4"/>
  <c r="K98" i="4"/>
  <c r="L98" i="4"/>
  <c r="M98" i="4" s="1"/>
  <c r="F99" i="4"/>
  <c r="G99" i="4"/>
  <c r="H99" i="4"/>
  <c r="H102" i="4" s="1"/>
  <c r="J99" i="4"/>
  <c r="K99" i="4"/>
  <c r="L99" i="4"/>
  <c r="F101" i="4"/>
  <c r="G101" i="4"/>
  <c r="H101" i="4"/>
  <c r="J101" i="4"/>
  <c r="K101" i="4"/>
  <c r="M101" i="4" s="1"/>
  <c r="L101" i="4"/>
  <c r="M83" i="4"/>
  <c r="I87" i="4"/>
  <c r="I64" i="1"/>
  <c r="M47" i="4"/>
  <c r="M57" i="4"/>
  <c r="M61" i="4"/>
  <c r="M65" i="4"/>
  <c r="P13" i="4"/>
  <c r="P17" i="4"/>
  <c r="S11" i="1"/>
  <c r="S23" i="1"/>
  <c r="T49" i="1"/>
  <c r="R49" i="1"/>
  <c r="R62" i="4"/>
  <c r="R50" i="4"/>
  <c r="P22" i="4"/>
  <c r="P16" i="4"/>
  <c r="T39" i="1"/>
  <c r="S17" i="1"/>
  <c r="M14" i="1"/>
  <c r="E13" i="1"/>
  <c r="M13" i="1" s="1"/>
  <c r="C24" i="1"/>
  <c r="O12" i="1" s="1"/>
  <c r="K17" i="1"/>
  <c r="L37" i="1"/>
  <c r="E37" i="1"/>
  <c r="T31" i="4"/>
  <c r="T29" i="4"/>
  <c r="T28" i="4"/>
  <c r="T26" i="4"/>
  <c r="T25" i="4"/>
  <c r="T23" i="4"/>
  <c r="T22" i="4"/>
  <c r="T21" i="4"/>
  <c r="T20" i="4"/>
  <c r="T18" i="4"/>
  <c r="T15" i="4"/>
  <c r="T14" i="4"/>
  <c r="T11" i="4"/>
  <c r="I85" i="4"/>
  <c r="N64" i="4"/>
  <c r="N58" i="4"/>
  <c r="N55" i="4"/>
  <c r="N51" i="4"/>
  <c r="N47" i="4"/>
  <c r="T57" i="4"/>
  <c r="T51" i="4"/>
  <c r="O59" i="4"/>
  <c r="N46" i="4"/>
  <c r="N50" i="4"/>
  <c r="N54" i="4"/>
  <c r="N62" i="4"/>
  <c r="J67" i="4"/>
  <c r="N66" i="4"/>
  <c r="N63" i="4"/>
  <c r="O62" i="4"/>
  <c r="N61" i="4"/>
  <c r="N60" i="4"/>
  <c r="O58" i="4"/>
  <c r="O57" i="4"/>
  <c r="O56" i="4"/>
  <c r="O55" i="4"/>
  <c r="O54" i="4"/>
  <c r="O53" i="4"/>
  <c r="N52" i="4"/>
  <c r="N49" i="4"/>
  <c r="O48" i="4"/>
  <c r="O47" i="4"/>
  <c r="O46" i="4"/>
  <c r="N65" i="4"/>
  <c r="T24" i="4"/>
  <c r="R48" i="4"/>
  <c r="R56" i="4"/>
  <c r="R64" i="4"/>
  <c r="R61" i="4"/>
  <c r="R55" i="4"/>
  <c r="R47" i="4"/>
  <c r="E38" i="1"/>
  <c r="I38" i="1"/>
  <c r="L38" i="1"/>
  <c r="O18" i="1"/>
  <c r="L45" i="1"/>
  <c r="M67" i="1"/>
  <c r="O22" i="1"/>
  <c r="M22" i="1"/>
  <c r="D70" i="1"/>
  <c r="E70" i="1" s="1"/>
  <c r="K24" i="1"/>
  <c r="B50" i="1"/>
  <c r="N37" i="1" s="1"/>
  <c r="S22" i="1"/>
  <c r="R47" i="1"/>
  <c r="S16" i="1"/>
  <c r="H67" i="1"/>
  <c r="S39" i="1"/>
  <c r="S47" i="1"/>
  <c r="R45" i="1"/>
  <c r="I90" i="4"/>
  <c r="M66" i="4"/>
  <c r="P65" i="4"/>
  <c r="M54" i="4"/>
  <c r="M94" i="4"/>
  <c r="M24" i="4"/>
  <c r="R17" i="4"/>
  <c r="R12" i="4"/>
  <c r="R20" i="4"/>
  <c r="R16" i="4"/>
  <c r="N28" i="4"/>
  <c r="O21" i="4"/>
  <c r="N11" i="4"/>
  <c r="N40" i="1"/>
  <c r="S38" i="1"/>
  <c r="L32" i="4"/>
  <c r="M20" i="4"/>
  <c r="T46" i="4"/>
  <c r="T47" i="4"/>
  <c r="T50" i="4"/>
  <c r="T55" i="4"/>
  <c r="L67" i="4"/>
  <c r="T66" i="4"/>
  <c r="T60" i="4"/>
  <c r="T65" i="4"/>
  <c r="S48" i="4"/>
  <c r="I86" i="4"/>
  <c r="M82" i="4"/>
  <c r="M16" i="4"/>
  <c r="M60" i="4"/>
  <c r="M63" i="4"/>
  <c r="I91" i="4"/>
  <c r="M22" i="4"/>
  <c r="T56" i="4"/>
  <c r="T63" i="4"/>
  <c r="T62" i="4"/>
  <c r="T52" i="4"/>
  <c r="S54" i="4"/>
  <c r="O12" i="4"/>
  <c r="O18" i="4"/>
  <c r="O29" i="4"/>
  <c r="R14" i="4"/>
  <c r="R21" i="4"/>
  <c r="R27" i="4"/>
  <c r="R25" i="4"/>
  <c r="R18" i="4"/>
  <c r="R26" i="4"/>
  <c r="R22" i="4"/>
  <c r="R53" i="4"/>
  <c r="R57" i="4"/>
  <c r="R65" i="4"/>
  <c r="R60" i="4"/>
  <c r="R52" i="4"/>
  <c r="R30" i="4"/>
  <c r="R19" i="4"/>
  <c r="T48" i="4"/>
  <c r="T54" i="4"/>
  <c r="T64" i="4"/>
  <c r="P14" i="4"/>
  <c r="P18" i="4"/>
  <c r="P26" i="4"/>
  <c r="R46" i="4"/>
  <c r="R54" i="4"/>
  <c r="P29" i="4"/>
  <c r="P25" i="4"/>
  <c r="P19" i="4"/>
  <c r="P15" i="4"/>
  <c r="P11" i="4"/>
  <c r="R66" i="4"/>
  <c r="R63" i="4"/>
  <c r="T61" i="4"/>
  <c r="R58" i="4"/>
  <c r="T53" i="4"/>
  <c r="T49" i="4"/>
  <c r="R29" i="4"/>
  <c r="P28" i="4"/>
  <c r="O25" i="4"/>
  <c r="O23" i="4"/>
  <c r="O20" i="4"/>
  <c r="O17" i="4"/>
  <c r="S15" i="4"/>
  <c r="O15" i="4"/>
  <c r="O14" i="4"/>
  <c r="M11" i="4"/>
  <c r="O30" i="4"/>
  <c r="E63" i="1"/>
  <c r="H24" i="1"/>
  <c r="T15" i="1" s="1"/>
  <c r="R12" i="1"/>
  <c r="R19" i="1"/>
  <c r="R15" i="1"/>
  <c r="S46" i="1"/>
  <c r="R46" i="1"/>
  <c r="O16" i="1"/>
  <c r="L16" i="1"/>
  <c r="O20" i="1"/>
  <c r="N13" i="1"/>
  <c r="O14" i="1"/>
  <c r="M37" i="1"/>
  <c r="E72" i="1"/>
  <c r="D67" i="1"/>
  <c r="E66" i="1"/>
  <c r="S44" i="1"/>
  <c r="S43" i="1"/>
  <c r="S41" i="1"/>
  <c r="S37" i="1"/>
  <c r="R22" i="1"/>
  <c r="R16" i="1"/>
  <c r="M17" i="1"/>
  <c r="S45" i="1"/>
  <c r="I72" i="1"/>
  <c r="T21" i="1"/>
  <c r="T14" i="1"/>
  <c r="S12" i="1"/>
  <c r="O34" i="1"/>
  <c r="R40" i="1"/>
  <c r="R21" i="1"/>
  <c r="R11" i="1"/>
  <c r="R23" i="1"/>
  <c r="R43" i="1"/>
  <c r="R48" i="1"/>
  <c r="S21" i="1"/>
  <c r="S20" i="1"/>
  <c r="R42" i="1"/>
  <c r="H70" i="1"/>
  <c r="I70" i="1" s="1"/>
  <c r="S13" i="1"/>
  <c r="O19" i="1"/>
  <c r="O13" i="1"/>
  <c r="E12" i="1"/>
  <c r="M12" i="1" s="1"/>
  <c r="L19" i="1"/>
  <c r="O15" i="1"/>
  <c r="O21" i="1"/>
  <c r="O23" i="1"/>
  <c r="O17" i="1"/>
  <c r="O11" i="1"/>
  <c r="D50" i="1"/>
  <c r="P39" i="1" s="1"/>
  <c r="R39" i="1"/>
  <c r="R41" i="1"/>
  <c r="R44" i="1"/>
  <c r="R37" i="1"/>
  <c r="S18" i="1"/>
  <c r="S19" i="1"/>
  <c r="S49" i="1"/>
  <c r="S48" i="1"/>
  <c r="R20" i="1"/>
  <c r="R17" i="1"/>
  <c r="R13" i="1"/>
  <c r="E42" i="1"/>
  <c r="D24" i="1"/>
  <c r="P21" i="1" s="1"/>
  <c r="P20" i="1"/>
  <c r="M42" i="1"/>
  <c r="M31" i="11"/>
  <c r="M38" i="11"/>
  <c r="M32" i="11"/>
  <c r="M34" i="11"/>
  <c r="M39" i="11"/>
  <c r="M14" i="11"/>
  <c r="M16" i="11"/>
  <c r="M10" i="11"/>
  <c r="M17" i="11"/>
  <c r="M42" i="10"/>
  <c r="M37" i="10"/>
  <c r="M48" i="10"/>
  <c r="M16" i="10"/>
  <c r="J15" i="11"/>
  <c r="J33" i="11"/>
  <c r="L33" i="11"/>
  <c r="M33" i="11" s="1"/>
  <c r="M7" i="11"/>
  <c r="D44" i="10"/>
  <c r="G44" i="10"/>
  <c r="L44" i="10"/>
  <c r="M44" i="10" s="1"/>
  <c r="L40" i="11"/>
  <c r="M46" i="10"/>
  <c r="M11" i="10"/>
  <c r="M30" i="11"/>
  <c r="M13" i="10"/>
  <c r="M14" i="10"/>
  <c r="M39" i="10"/>
  <c r="M40" i="10"/>
  <c r="M34" i="10"/>
  <c r="M29" i="11"/>
  <c r="M41" i="10"/>
  <c r="M9" i="19"/>
  <c r="M8" i="19"/>
  <c r="M11" i="19"/>
  <c r="M20" i="18"/>
  <c r="M8" i="18"/>
  <c r="M14" i="19"/>
  <c r="M32" i="19"/>
  <c r="M18" i="19"/>
  <c r="M7" i="19"/>
  <c r="T19" i="1"/>
  <c r="T13" i="1"/>
  <c r="T20" i="1"/>
  <c r="M17" i="4"/>
  <c r="M46" i="4"/>
  <c r="M21" i="1"/>
  <c r="M46" i="1"/>
  <c r="P30" i="4"/>
  <c r="P27" i="4"/>
  <c r="P31" i="4"/>
  <c r="P20" i="4"/>
  <c r="P24" i="4"/>
  <c r="P21" i="4"/>
  <c r="P12" i="4"/>
  <c r="B102" i="4"/>
  <c r="M49" i="4"/>
  <c r="L19" i="11"/>
  <c r="P22" i="1"/>
  <c r="P19" i="1"/>
  <c r="P15" i="1"/>
  <c r="T16" i="1"/>
  <c r="T12" i="1"/>
  <c r="T17" i="1"/>
  <c r="T23" i="1"/>
  <c r="M48" i="1"/>
  <c r="M28" i="4"/>
  <c r="M41" i="1"/>
  <c r="M56" i="4"/>
  <c r="R15" i="4"/>
  <c r="R11" i="4"/>
  <c r="R13" i="4"/>
  <c r="R23" i="4"/>
  <c r="R24" i="4"/>
  <c r="R28" i="4"/>
  <c r="R31" i="4"/>
  <c r="K15" i="11"/>
  <c r="K50" i="10"/>
  <c r="L24" i="1"/>
  <c r="P14" i="1"/>
  <c r="P18" i="1"/>
  <c r="P16" i="1"/>
  <c r="T22" i="1"/>
  <c r="T11" i="1"/>
  <c r="N46" i="1"/>
  <c r="I92" i="4"/>
  <c r="O22" i="4"/>
  <c r="O13" i="4"/>
  <c r="O16" i="4"/>
  <c r="O26" i="4"/>
  <c r="O28" i="4"/>
  <c r="O31" i="4"/>
  <c r="O24" i="4"/>
  <c r="O19" i="4"/>
  <c r="L24" i="10"/>
  <c r="J36" i="11"/>
  <c r="D22" i="18"/>
  <c r="M40" i="18"/>
  <c r="M44" i="18"/>
  <c r="M9" i="18"/>
  <c r="M38" i="18"/>
  <c r="M42" i="18"/>
  <c r="L22" i="18"/>
  <c r="M34" i="18"/>
  <c r="J40" i="11" l="1"/>
  <c r="K22" i="18"/>
  <c r="L40" i="19"/>
  <c r="N41" i="1"/>
  <c r="K24" i="10"/>
  <c r="J19" i="11"/>
  <c r="P37" i="1"/>
  <c r="D75" i="1"/>
  <c r="O39" i="1"/>
  <c r="N49" i="1"/>
  <c r="S16" i="4"/>
  <c r="S23" i="4"/>
  <c r="S46" i="4"/>
  <c r="S50" i="4"/>
  <c r="N39" i="1"/>
  <c r="N50" i="1" s="1"/>
  <c r="N45" i="1"/>
  <c r="I50" i="1"/>
  <c r="I99" i="4"/>
  <c r="M93" i="4"/>
  <c r="I89" i="4"/>
  <c r="K102" i="4"/>
  <c r="J75" i="1"/>
  <c r="O48" i="1"/>
  <c r="M58" i="4"/>
  <c r="E93" i="4"/>
  <c r="E85" i="4"/>
  <c r="L50" i="10"/>
  <c r="M8" i="11"/>
  <c r="M10" i="19"/>
  <c r="H19" i="11"/>
  <c r="L19" i="19"/>
  <c r="K12" i="11"/>
  <c r="M12" i="11" s="1"/>
  <c r="L50" i="1"/>
  <c r="P12" i="1"/>
  <c r="O41" i="1"/>
  <c r="N38" i="1"/>
  <c r="S59" i="4"/>
  <c r="S60" i="4"/>
  <c r="S51" i="4"/>
  <c r="G78" i="4"/>
  <c r="K78" i="4" s="1"/>
  <c r="P67" i="4"/>
  <c r="S28" i="4"/>
  <c r="I71" i="1"/>
  <c r="I66" i="1"/>
  <c r="G75" i="1"/>
  <c r="G19" i="11"/>
  <c r="G40" i="19"/>
  <c r="T67" i="4"/>
  <c r="K19" i="11"/>
  <c r="I67" i="4"/>
  <c r="P45" i="1"/>
  <c r="O42" i="1"/>
  <c r="R50" i="1"/>
  <c r="N43" i="1"/>
  <c r="S11" i="4"/>
  <c r="S18" i="4"/>
  <c r="S26" i="4"/>
  <c r="S63" i="4"/>
  <c r="S57" i="4"/>
  <c r="S58" i="4"/>
  <c r="G102" i="4"/>
  <c r="S17" i="4"/>
  <c r="E74" i="1"/>
  <c r="E68" i="1"/>
  <c r="E67" i="1"/>
  <c r="E99" i="4"/>
  <c r="E96" i="4"/>
  <c r="I73" i="1"/>
  <c r="J46" i="18"/>
  <c r="M35" i="18"/>
  <c r="M12" i="19"/>
  <c r="P42" i="1"/>
  <c r="P38" i="1"/>
  <c r="O43" i="1"/>
  <c r="N42" i="1"/>
  <c r="N47" i="1"/>
  <c r="J50" i="1"/>
  <c r="S12" i="4"/>
  <c r="S19" i="4"/>
  <c r="S27" i="4"/>
  <c r="S55" i="4"/>
  <c r="S65" i="4"/>
  <c r="S49" i="4"/>
  <c r="I67" i="1"/>
  <c r="I75" i="1" s="1"/>
  <c r="O67" i="4"/>
  <c r="T32" i="4"/>
  <c r="M96" i="4"/>
  <c r="M88" i="4"/>
  <c r="O40" i="1"/>
  <c r="S30" i="4"/>
  <c r="E84" i="4"/>
  <c r="E82" i="4"/>
  <c r="E102" i="4" s="1"/>
  <c r="M36" i="11"/>
  <c r="M40" i="11" s="1"/>
  <c r="J22" i="18"/>
  <c r="M46" i="18"/>
  <c r="M29" i="19"/>
  <c r="M50" i="10"/>
  <c r="P41" i="1"/>
  <c r="O47" i="1"/>
  <c r="O44" i="1"/>
  <c r="N48" i="1"/>
  <c r="S24" i="1"/>
  <c r="S13" i="4"/>
  <c r="K32" i="4"/>
  <c r="S47" i="4"/>
  <c r="S53" i="4"/>
  <c r="O24" i="1"/>
  <c r="S62" i="4"/>
  <c r="M99" i="4"/>
  <c r="I93" i="4"/>
  <c r="S25" i="4"/>
  <c r="S14" i="4"/>
  <c r="E71" i="1"/>
  <c r="I69" i="1"/>
  <c r="M68" i="1"/>
  <c r="E64" i="1"/>
  <c r="I100" i="4"/>
  <c r="D24" i="10"/>
  <c r="M21" i="10"/>
  <c r="M31" i="19"/>
  <c r="P48" i="1"/>
  <c r="O32" i="4"/>
  <c r="M19" i="19"/>
  <c r="P40" i="1"/>
  <c r="P46" i="1"/>
  <c r="O46" i="1"/>
  <c r="N44" i="1"/>
  <c r="T18" i="1"/>
  <c r="T24" i="1" s="1"/>
  <c r="S20" i="4"/>
  <c r="K67" i="4"/>
  <c r="R32" i="4"/>
  <c r="S61" i="4"/>
  <c r="S52" i="4"/>
  <c r="I95" i="4"/>
  <c r="E65" i="1"/>
  <c r="R24" i="1"/>
  <c r="E95" i="4"/>
  <c r="C102" i="4"/>
  <c r="E94" i="4"/>
  <c r="G24" i="10"/>
  <c r="M9" i="10"/>
  <c r="G50" i="10"/>
  <c r="K46" i="18"/>
  <c r="M24" i="10"/>
  <c r="P32" i="4"/>
  <c r="P43" i="1"/>
  <c r="O37" i="1"/>
  <c r="O50" i="1" s="1"/>
  <c r="K50" i="1"/>
  <c r="S22" i="4"/>
  <c r="S31" i="4"/>
  <c r="S56" i="4"/>
  <c r="R67" i="4"/>
  <c r="S64" i="4"/>
  <c r="F102" i="4"/>
  <c r="N67" i="4"/>
  <c r="O45" i="1"/>
  <c r="M92" i="4"/>
  <c r="M91" i="4"/>
  <c r="I82" i="4"/>
  <c r="I81" i="4"/>
  <c r="B75" i="1"/>
  <c r="E32" i="4"/>
  <c r="Q14" i="4" s="1"/>
  <c r="M49" i="1"/>
  <c r="S50" i="1"/>
  <c r="E91" i="4"/>
  <c r="I94" i="4"/>
  <c r="I62" i="1"/>
  <c r="J24" i="10"/>
  <c r="J50" i="10"/>
  <c r="G40" i="11"/>
  <c r="M10" i="18"/>
  <c r="M18" i="18"/>
  <c r="M42" i="23"/>
  <c r="M40" i="19"/>
  <c r="M63" i="1"/>
  <c r="L75" i="1"/>
  <c r="U39" i="1"/>
  <c r="I24" i="1"/>
  <c r="M16" i="1"/>
  <c r="M75" i="1"/>
  <c r="U37" i="1"/>
  <c r="U48" i="1"/>
  <c r="U38" i="1"/>
  <c r="U45" i="1"/>
  <c r="U41" i="1"/>
  <c r="U42" i="1"/>
  <c r="U43" i="1"/>
  <c r="U46" i="1"/>
  <c r="U47" i="1"/>
  <c r="U40" i="1"/>
  <c r="U49" i="1"/>
  <c r="U44" i="1"/>
  <c r="K40" i="11"/>
  <c r="M19" i="11"/>
  <c r="M22" i="18"/>
  <c r="U46" i="4"/>
  <c r="U48" i="4"/>
  <c r="M15" i="11"/>
  <c r="E67" i="4"/>
  <c r="P23" i="1"/>
  <c r="T43" i="1"/>
  <c r="T42" i="1"/>
  <c r="C75" i="1"/>
  <c r="N11" i="1"/>
  <c r="N25" i="4"/>
  <c r="I101" i="4"/>
  <c r="M38" i="1"/>
  <c r="E62" i="1"/>
  <c r="M18" i="1"/>
  <c r="U50" i="4"/>
  <c r="U61" i="4"/>
  <c r="P17" i="1"/>
  <c r="T46" i="1"/>
  <c r="N22" i="1"/>
  <c r="N21" i="4"/>
  <c r="N22" i="4"/>
  <c r="N23" i="4"/>
  <c r="J32" i="4"/>
  <c r="N12" i="1"/>
  <c r="M14" i="4"/>
  <c r="N19" i="1"/>
  <c r="U58" i="4"/>
  <c r="U59" i="4"/>
  <c r="U54" i="4"/>
  <c r="U65" i="4"/>
  <c r="J102" i="4"/>
  <c r="D102" i="4"/>
  <c r="K75" i="1"/>
  <c r="I32" i="4"/>
  <c r="E50" i="1"/>
  <c r="Q39" i="1" s="1"/>
  <c r="H75" i="1"/>
  <c r="J24" i="1"/>
  <c r="N20" i="4"/>
  <c r="N30" i="4"/>
  <c r="N26" i="4"/>
  <c r="N16" i="1"/>
  <c r="S34" i="1"/>
  <c r="M19" i="4"/>
  <c r="M12" i="4"/>
  <c r="M15" i="1"/>
  <c r="N24" i="4"/>
  <c r="N21" i="1"/>
  <c r="T40" i="1"/>
  <c r="H40" i="11"/>
  <c r="E24" i="1"/>
  <c r="Q23" i="1" s="1"/>
  <c r="U53" i="4"/>
  <c r="M86" i="4"/>
  <c r="M102" i="4" s="1"/>
  <c r="T38" i="1"/>
  <c r="N14" i="1"/>
  <c r="N16" i="4"/>
  <c r="N13" i="4"/>
  <c r="N31" i="4"/>
  <c r="T41" i="1"/>
  <c r="T44" i="1"/>
  <c r="N18" i="4"/>
  <c r="U51" i="4"/>
  <c r="U60" i="4"/>
  <c r="P49" i="1"/>
  <c r="P44" i="1"/>
  <c r="P50" i="1" s="1"/>
  <c r="P13" i="1"/>
  <c r="N20" i="1"/>
  <c r="M64" i="4"/>
  <c r="N14" i="4"/>
  <c r="N15" i="4"/>
  <c r="N18" i="1"/>
  <c r="N15" i="1"/>
  <c r="N17" i="1"/>
  <c r="T37" i="1"/>
  <c r="T48" i="1"/>
  <c r="U47" i="4"/>
  <c r="U57" i="4"/>
  <c r="P47" i="1"/>
  <c r="P11" i="1"/>
  <c r="T45" i="1"/>
  <c r="N17" i="4"/>
  <c r="U56" i="4"/>
  <c r="U66" i="4"/>
  <c r="U62" i="4"/>
  <c r="N27" i="4"/>
  <c r="J22" i="22"/>
  <c r="G22" i="22"/>
  <c r="M34" i="22"/>
  <c r="M10" i="22"/>
  <c r="M43" i="23"/>
  <c r="M39" i="22"/>
  <c r="M42" i="22"/>
  <c r="M38" i="23"/>
  <c r="M8" i="23"/>
  <c r="M11" i="23"/>
  <c r="M41" i="22"/>
  <c r="M40" i="23"/>
  <c r="M39" i="23"/>
  <c r="J46" i="22"/>
  <c r="L46" i="22"/>
  <c r="G46" i="22"/>
  <c r="D46" i="22"/>
  <c r="G44" i="23"/>
  <c r="D44" i="23"/>
  <c r="M31" i="23"/>
  <c r="D21" i="23"/>
  <c r="J21" i="23"/>
  <c r="M14" i="23"/>
  <c r="G21" i="23"/>
  <c r="M34" i="23"/>
  <c r="L44" i="23"/>
  <c r="J44" i="23"/>
  <c r="M33" i="23"/>
  <c r="M36" i="23"/>
  <c r="K44" i="23"/>
  <c r="M32" i="23"/>
  <c r="M37" i="23"/>
  <c r="M30" i="23"/>
  <c r="M10" i="23"/>
  <c r="M20" i="23"/>
  <c r="M7" i="23"/>
  <c r="M13" i="23"/>
  <c r="M16" i="23"/>
  <c r="K21" i="23"/>
  <c r="M15" i="23"/>
  <c r="M17" i="23"/>
  <c r="M9" i="23"/>
  <c r="M19" i="23"/>
  <c r="L21" i="23"/>
  <c r="M45" i="22"/>
  <c r="M31" i="22"/>
  <c r="M33" i="22"/>
  <c r="M35" i="22"/>
  <c r="M32" i="22"/>
  <c r="M37" i="22"/>
  <c r="M38" i="22"/>
  <c r="M40" i="22"/>
  <c r="M36" i="22"/>
  <c r="M44" i="22"/>
  <c r="K46" i="22"/>
  <c r="M21" i="22"/>
  <c r="M17" i="22"/>
  <c r="M14" i="22"/>
  <c r="M18" i="22"/>
  <c r="M11" i="22"/>
  <c r="M16" i="22"/>
  <c r="M9" i="22"/>
  <c r="M12" i="22"/>
  <c r="M15" i="22"/>
  <c r="M7" i="22"/>
  <c r="M20" i="22"/>
  <c r="M8" i="22"/>
  <c r="D22" i="22"/>
  <c r="K22" i="22"/>
  <c r="L22" i="22"/>
  <c r="M13" i="22"/>
  <c r="N32" i="4" l="1"/>
  <c r="Q23" i="4"/>
  <c r="P24" i="1"/>
  <c r="Q31" i="4"/>
  <c r="Q11" i="4"/>
  <c r="Q19" i="4"/>
  <c r="Q26" i="4"/>
  <c r="Q25" i="4"/>
  <c r="Q21" i="4"/>
  <c r="Q12" i="4"/>
  <c r="U49" i="4"/>
  <c r="U52" i="4"/>
  <c r="U55" i="4"/>
  <c r="U63" i="4"/>
  <c r="U67" i="4" s="1"/>
  <c r="S67" i="4"/>
  <c r="Q29" i="4"/>
  <c r="E75" i="1"/>
  <c r="Q27" i="4"/>
  <c r="Q22" i="4"/>
  <c r="Q28" i="4"/>
  <c r="Q16" i="4"/>
  <c r="Q13" i="4"/>
  <c r="Q15" i="4"/>
  <c r="Q20" i="4"/>
  <c r="S32" i="4"/>
  <c r="I102" i="4"/>
  <c r="Q17" i="4"/>
  <c r="Q24" i="4"/>
  <c r="Q30" i="4"/>
  <c r="M32" i="4"/>
  <c r="Q18" i="4"/>
  <c r="U64" i="4"/>
  <c r="U17" i="1"/>
  <c r="U20" i="1"/>
  <c r="U21" i="1"/>
  <c r="U14" i="1"/>
  <c r="U19" i="1"/>
  <c r="U13" i="1"/>
  <c r="U15" i="1"/>
  <c r="U12" i="1"/>
  <c r="U11" i="1"/>
  <c r="U23" i="1"/>
  <c r="U22" i="1"/>
  <c r="Q15" i="1"/>
  <c r="Q47" i="1"/>
  <c r="Q41" i="1"/>
  <c r="Q48" i="1"/>
  <c r="Q38" i="1"/>
  <c r="Q44" i="1"/>
  <c r="M50" i="1"/>
  <c r="Q49" i="1"/>
  <c r="Q45" i="1"/>
  <c r="Q42" i="1"/>
  <c r="Q43" i="1"/>
  <c r="Q37" i="1"/>
  <c r="Q40" i="1"/>
  <c r="Q46" i="1"/>
  <c r="U50" i="1"/>
  <c r="Q11" i="1"/>
  <c r="Q22" i="1"/>
  <c r="M24" i="1"/>
  <c r="Q18" i="1"/>
  <c r="Q21" i="1"/>
  <c r="Q14" i="1"/>
  <c r="Q13" i="1"/>
  <c r="Q20" i="1"/>
  <c r="Q19" i="1"/>
  <c r="Q17" i="1"/>
  <c r="Q16" i="1"/>
  <c r="Q53" i="4"/>
  <c r="Q62" i="4"/>
  <c r="Q61" i="4"/>
  <c r="Q64" i="4"/>
  <c r="Q57" i="4"/>
  <c r="Q48" i="4"/>
  <c r="Q52" i="4"/>
  <c r="Q66" i="4"/>
  <c r="Q60" i="4"/>
  <c r="Q49" i="4"/>
  <c r="Q58" i="4"/>
  <c r="Q56" i="4"/>
  <c r="Q65" i="4"/>
  <c r="Q59" i="4"/>
  <c r="Q50" i="4"/>
  <c r="M67" i="4"/>
  <c r="Q63" i="4"/>
  <c r="Q46" i="4"/>
  <c r="Q54" i="4"/>
  <c r="Q47" i="4"/>
  <c r="Q51" i="4"/>
  <c r="T50" i="1"/>
  <c r="U28" i="4"/>
  <c r="U23" i="4"/>
  <c r="U19" i="4"/>
  <c r="U22" i="4"/>
  <c r="U17" i="4"/>
  <c r="U16" i="4"/>
  <c r="U27" i="4"/>
  <c r="U29" i="4"/>
  <c r="U26" i="4"/>
  <c r="U12" i="4"/>
  <c r="U21" i="4"/>
  <c r="U11" i="4"/>
  <c r="U30" i="4"/>
  <c r="U31" i="4"/>
  <c r="U13" i="4"/>
  <c r="U18" i="4"/>
  <c r="U20" i="4"/>
  <c r="U24" i="4"/>
  <c r="U25" i="4"/>
  <c r="Q12" i="1"/>
  <c r="N24" i="1"/>
  <c r="Q55" i="4"/>
  <c r="U14" i="4"/>
  <c r="U18" i="1"/>
  <c r="U16" i="1"/>
  <c r="U15" i="4"/>
  <c r="M44" i="23"/>
  <c r="M21" i="23"/>
  <c r="M46" i="22"/>
  <c r="M22" i="22"/>
  <c r="U32" i="4" l="1"/>
  <c r="Q67" i="4"/>
  <c r="Q32" i="4"/>
  <c r="Q50" i="1"/>
  <c r="Q24" i="1"/>
  <c r="U24" i="1"/>
</calcChain>
</file>

<file path=xl/sharedStrings.xml><?xml version="1.0" encoding="utf-8"?>
<sst xmlns="http://schemas.openxmlformats.org/spreadsheetml/2006/main" count="776" uniqueCount="90">
  <si>
    <t>FileName</t>
  </si>
  <si>
    <t>Date</t>
  </si>
  <si>
    <t>Company</t>
  </si>
  <si>
    <t>Recur.</t>
  </si>
  <si>
    <t>Port.</t>
  </si>
  <si>
    <t>Retro.</t>
  </si>
  <si>
    <t>Total</t>
  </si>
  <si>
    <t xml:space="preserve">        Market Share Percentages</t>
  </si>
  <si>
    <t>Guardian</t>
  </si>
  <si>
    <t>Manufacturers Life</t>
  </si>
  <si>
    <t>Munich American Re</t>
  </si>
  <si>
    <t>Optimum Re (US)</t>
  </si>
  <si>
    <t>Transamerica Re</t>
  </si>
  <si>
    <t>TOTALS</t>
  </si>
  <si>
    <t>U.S. ORDINARY REINSURANCE</t>
  </si>
  <si>
    <t>CANADIAN ORDINARY REINSURANCE</t>
  </si>
  <si>
    <t>Date:</t>
  </si>
  <si>
    <t>Munich Re (Canada)</t>
  </si>
  <si>
    <t>Optimum Re (Canada)</t>
  </si>
  <si>
    <t>RGA Re (Canada)</t>
  </si>
  <si>
    <t xml:space="preserve"> </t>
  </si>
  <si>
    <t xml:space="preserve">         Ordinary Reinsurance In Force</t>
  </si>
  <si>
    <t xml:space="preserve">        Ordinary Reinsurance Assumed</t>
  </si>
  <si>
    <t xml:space="preserve">          Ordinary Reinsurance In Force</t>
  </si>
  <si>
    <t xml:space="preserve">          Market Share Percentages</t>
  </si>
  <si>
    <t xml:space="preserve">         Ordinary Reinsurance Assumed</t>
  </si>
  <si>
    <t xml:space="preserve">            Market Share Percentages</t>
  </si>
  <si>
    <t xml:space="preserve">      Ordinary Reinsurance Assumed</t>
  </si>
  <si>
    <t xml:space="preserve">       Ordinary Reinsurance In Force</t>
  </si>
  <si>
    <t xml:space="preserve">        Ordinary Reinsurance In Force</t>
  </si>
  <si>
    <t xml:space="preserve">           Ordinary Reinsurance In Force</t>
  </si>
  <si>
    <t xml:space="preserve">Swiss Re </t>
  </si>
  <si>
    <t xml:space="preserve">Canada Life </t>
  </si>
  <si>
    <t>Canada Life</t>
  </si>
  <si>
    <t>`</t>
  </si>
  <si>
    <t>Swiss Re</t>
  </si>
  <si>
    <t>General Re Life</t>
  </si>
  <si>
    <t>Pacific Life</t>
  </si>
  <si>
    <t xml:space="preserve">Generali USA Life Re </t>
  </si>
  <si>
    <t xml:space="preserve">Sun Life </t>
  </si>
  <si>
    <t>AXA Equitable</t>
  </si>
  <si>
    <t>RGA Re. Company</t>
  </si>
  <si>
    <t>Ace Tempest</t>
  </si>
  <si>
    <t>Wilton Re</t>
  </si>
  <si>
    <t>Scottish Re (US)</t>
  </si>
  <si>
    <t>XL Re Life America</t>
  </si>
  <si>
    <t>Percentage Increase</t>
  </si>
  <si>
    <t xml:space="preserve">Employers Re. Corp. </t>
  </si>
  <si>
    <t>Employers Re Corp.</t>
  </si>
  <si>
    <t>DNR</t>
  </si>
  <si>
    <t>DNR: Did Not Report</t>
  </si>
  <si>
    <t>SCOR Global Life (US)</t>
  </si>
  <si>
    <t>SCOR Global Life (Canada)</t>
  </si>
  <si>
    <t>Aurigen</t>
  </si>
  <si>
    <t>U.S. ORDINARY REINSURANCE ASSUMED MARKET SHARE PERCENTAGES FOR 2008 AND 2009 ( AMOUNTS IN $U.S. MILLIONS)</t>
  </si>
  <si>
    <t>CANADIAN ORDINARY REINSURANCE ASSUMED MARKET SHARE PERCENTAGES FOR 2008 AND 2009 ( AMOUNTS IN $CAN MILLIONS)</t>
  </si>
  <si>
    <t>CANADIAN ORDINARY REINSURANCE IN FORCE MARKET SHARE PERCENTAGES FOR 2008 AND 2009 ( AMOUNTS IN $CAN MILLIONS)</t>
  </si>
  <si>
    <t>U.S. ORDINARY REINSURANCE IN FORCE MARKET SHARE PERCENTAGES FOR 2008 AND 2009 (AMOUNTS IN $U.S. MILLIONS)</t>
  </si>
  <si>
    <t>Canadian Exchange Rate Used: 2008 = 0.818438 and 2009 = .962279</t>
  </si>
  <si>
    <t>Hannover Life Re*</t>
  </si>
  <si>
    <t>YRT</t>
  </si>
  <si>
    <t>Coins.</t>
  </si>
  <si>
    <t>Recurring</t>
  </si>
  <si>
    <t>Portfolio</t>
  </si>
  <si>
    <t>Retrocession</t>
  </si>
  <si>
    <t>Hannover Life Re</t>
  </si>
  <si>
    <t>Munich Re (US)</t>
  </si>
  <si>
    <t>U.S. ORDINARY REINSURANCE IN FORCE 2010 ( AMOUNTS IN $U.S. MILLIONS)</t>
  </si>
  <si>
    <t>CANADIAN ORDINARY REINSURANCE IN FORCE 2010 (AMOUNTS IN $CAN MILLIONS)</t>
  </si>
  <si>
    <t>Berkshire Hathaway Group (Sun)</t>
  </si>
  <si>
    <t>U.S. ORDINARY REINSURANCE NEW BUSINESS 2010 ( AMOUNTS IN $U.S. MILLIONS)</t>
  </si>
  <si>
    <t>CANADIAN ORDINARY REINSURANCE NEW BUSINESS 2010 ( AMOUNTS IN $CAN MILLIONS)</t>
  </si>
  <si>
    <t xml:space="preserve">Berkshire Hathaway Group </t>
  </si>
  <si>
    <t>U.S. ORDINARY REINSURANCE NEW BUSINESS 2014 ( AMOUNTS IN $U.S. MILLIONS)</t>
  </si>
  <si>
    <t>U.S. ORDINARY REINSURANCE IN FORCE 2014 ( AMOUNTS IN $U.S. MILLIONS)</t>
  </si>
  <si>
    <t>CANADIAN ORDINARY REINSURANCE NEW BUSINESS 2014 ( AMOUNTS IN $CAN MILLIONS)</t>
  </si>
  <si>
    <t>CANADIAN ORDINARY REINSURANCE IN FORCE 2014 (AMOUNTS IN $CAN MILLIONS)</t>
  </si>
  <si>
    <t>PartnerRe</t>
  </si>
  <si>
    <t>Hannover Life Re (Canada)</t>
  </si>
  <si>
    <t>RGA Reinsurance Company</t>
  </si>
  <si>
    <t>U.S. ORDINARY REINSURANCE NEW BUSINESS 2019 (AMOUNTS IN $U.S. MILLIONS)</t>
  </si>
  <si>
    <t>U.S. ORDINARY REINSURANCE IN FORCE 2019 (AMOUNTS IN $U.S. MILLIONS)</t>
  </si>
  <si>
    <t>CANADIAN ORDINARY REINSURANCE NEW BUSINESS 2019 (AMOUNTS IN $CAN MILLIONS)</t>
  </si>
  <si>
    <t>CANADIAN ORDINARY REINSURANCE IN FORCE 2019 (AMOUNTS IN $CAN MILLIONS)</t>
  </si>
  <si>
    <t>RMA</t>
  </si>
  <si>
    <t>U.S. ORDINARY REINSURANCE NEW BUSINESS 2020 (AMOUNTS IN $U.S. MILLIONS)</t>
  </si>
  <si>
    <t>U.S. ORDINARY REINSURANCE IN FORCE 2020 (AMOUNTS IN $U.S. MILLIONS)</t>
  </si>
  <si>
    <t>CANADIAN ORDINARY REINSURANCE NEW BUSINESS 2020 (AMOUNTS IN $CAN MILLIONS)</t>
  </si>
  <si>
    <t>CANADIAN ORDINARY REINSURANCE IN FORCE 2020 (AMOUNTS IN $CAN MILLIONS)</t>
  </si>
  <si>
    <t>Equitable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</si>
</sst>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9">
    <font>
      <sz val="10"/>
      <name val="Arial"/>
    </font>
    <font>
      <sz val="10"/>
      <name val="Arial"/>
      <family val="2"/>
    </font>
    <font>
      <sz val="11"/>
      <name val="Arial"/>
      <family val="2"/>
    </font>
    <font>
      <b/>
      <sz val="11"/>
      <name val="Arial"/>
      <family val="2"/>
    </font>
    <font>
      <sz val="10"/>
      <name val="Arial"/>
      <family val="2"/>
    </font>
    <font>
      <b/>
      <sz val="10"/>
      <name val="Arial"/>
      <family val="2"/>
    </font>
    <font>
      <b/>
      <sz val="11"/>
      <color theme="0"/>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3"/>
        <bgColor indexed="64"/>
      </patternFill>
    </fill>
  </fills>
  <borders count="31">
    <border>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right style="medium">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diagonal/>
    </border>
    <border>
      <left/>
      <right/>
      <top/>
      <bottom style="medium">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s>
  <cellStyleXfs count="5">
    <xf numFmtId="0" fontId="0" fillId="0" borderId="0" applyBorder="0"/>
    <xf numFmtId="43"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178">
    <xf numFmtId="0" fontId="0" fillId="0" borderId="0" xfId="0"/>
    <xf numFmtId="0" fontId="2" fillId="0" borderId="0" xfId="0" applyFont="1"/>
    <xf numFmtId="0" fontId="3" fillId="0" borderId="0" xfId="0" applyFont="1"/>
    <xf numFmtId="14" fontId="2" fillId="0" borderId="0" xfId="0" applyNumberFormat="1" applyFont="1"/>
    <xf numFmtId="0" fontId="3" fillId="0" borderId="0" xfId="0" applyFont="1" applyBorder="1"/>
    <xf numFmtId="0" fontId="2" fillId="0" borderId="0" xfId="0" applyFont="1" applyBorder="1"/>
    <xf numFmtId="0" fontId="3" fillId="0" borderId="1" xfId="0" applyFont="1" applyBorder="1"/>
    <xf numFmtId="3" fontId="3" fillId="0" borderId="2" xfId="0" applyNumberFormat="1" applyFont="1" applyBorder="1"/>
    <xf numFmtId="3" fontId="3" fillId="0" borderId="3" xfId="0" applyNumberFormat="1" applyFont="1" applyBorder="1"/>
    <xf numFmtId="164" fontId="3" fillId="0" borderId="2" xfId="0" applyNumberFormat="1" applyFont="1" applyBorder="1"/>
    <xf numFmtId="164" fontId="3" fillId="0" borderId="3" xfId="0" applyNumberFormat="1" applyFont="1" applyBorder="1"/>
    <xf numFmtId="164" fontId="3" fillId="0" borderId="4" xfId="0" applyNumberFormat="1" applyFont="1" applyBorder="1"/>
    <xf numFmtId="3" fontId="3" fillId="0" borderId="5" xfId="0" applyNumberFormat="1" applyFont="1" applyBorder="1"/>
    <xf numFmtId="3" fontId="3" fillId="0" borderId="4" xfId="0" applyNumberFormat="1" applyFont="1" applyBorder="1"/>
    <xf numFmtId="0" fontId="3" fillId="0" borderId="0" xfId="0" applyFont="1" applyFill="1" applyBorder="1"/>
    <xf numFmtId="3" fontId="3" fillId="0" borderId="0" xfId="0" applyNumberFormat="1" applyFont="1" applyBorder="1"/>
    <xf numFmtId="10" fontId="3" fillId="0" borderId="0" xfId="0" applyNumberFormat="1" applyFont="1" applyBorder="1"/>
    <xf numFmtId="164" fontId="3" fillId="0" borderId="0" xfId="0" applyNumberFormat="1" applyFont="1" applyBorder="1"/>
    <xf numFmtId="0" fontId="2" fillId="0" borderId="6" xfId="0" applyFont="1" applyFill="1" applyBorder="1"/>
    <xf numFmtId="3" fontId="2" fillId="0" borderId="0" xfId="0" applyNumberFormat="1" applyFont="1" applyFill="1" applyBorder="1"/>
    <xf numFmtId="3" fontId="2" fillId="0" borderId="7" xfId="0" applyNumberFormat="1" applyFont="1" applyFill="1" applyBorder="1"/>
    <xf numFmtId="3" fontId="2" fillId="0" borderId="8" xfId="0" applyNumberFormat="1" applyFont="1" applyFill="1" applyBorder="1"/>
    <xf numFmtId="10" fontId="2" fillId="0" borderId="0" xfId="0" applyNumberFormat="1" applyFont="1" applyFill="1" applyBorder="1"/>
    <xf numFmtId="10" fontId="2" fillId="0" borderId="7" xfId="0" applyNumberFormat="1" applyFont="1" applyFill="1" applyBorder="1"/>
    <xf numFmtId="10" fontId="2" fillId="0" borderId="8" xfId="0" applyNumberFormat="1" applyFont="1" applyFill="1" applyBorder="1"/>
    <xf numFmtId="3" fontId="2" fillId="0" borderId="9" xfId="0" applyNumberFormat="1" applyFont="1" applyFill="1" applyBorder="1"/>
    <xf numFmtId="0" fontId="3" fillId="2" borderId="10" xfId="0" applyFont="1" applyFill="1" applyBorder="1"/>
    <xf numFmtId="0" fontId="3" fillId="2" borderId="11" xfId="0" applyFont="1" applyFill="1" applyBorder="1"/>
    <xf numFmtId="0" fontId="3" fillId="2" borderId="12" xfId="0" applyFont="1" applyFill="1" applyBorder="1"/>
    <xf numFmtId="0" fontId="3" fillId="2" borderId="13" xfId="0" applyFont="1" applyFill="1" applyBorder="1"/>
    <xf numFmtId="0" fontId="3" fillId="2" borderId="0" xfId="0" applyFont="1" applyFill="1" applyBorder="1"/>
    <xf numFmtId="0" fontId="3" fillId="2" borderId="8" xfId="0" applyFont="1" applyFill="1" applyBorder="1"/>
    <xf numFmtId="0" fontId="3" fillId="2" borderId="6" xfId="0" applyFont="1" applyFill="1" applyBorder="1"/>
    <xf numFmtId="0" fontId="3" fillId="2" borderId="7" xfId="0" applyFont="1" applyFill="1" applyBorder="1"/>
    <xf numFmtId="0" fontId="3" fillId="2" borderId="14" xfId="0" applyFont="1" applyFill="1" applyBorder="1"/>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5" xfId="0" applyFont="1" applyFill="1" applyBorder="1" applyAlignment="1">
      <alignment horizontal="center"/>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0" xfId="0" applyFont="1" applyFill="1" applyBorder="1" applyAlignment="1">
      <alignment horizontal="left"/>
    </xf>
    <xf numFmtId="0" fontId="3" fillId="2" borderId="0" xfId="0" applyFont="1" applyFill="1" applyBorder="1" applyAlignment="1">
      <alignment horizontal="center"/>
    </xf>
    <xf numFmtId="15" fontId="2" fillId="0" borderId="0" xfId="0" applyNumberFormat="1" applyFont="1"/>
    <xf numFmtId="0" fontId="0" fillId="0" borderId="0" xfId="0" applyFill="1"/>
    <xf numFmtId="0" fontId="2" fillId="0" borderId="0" xfId="0" applyFont="1" applyFill="1" applyBorder="1"/>
    <xf numFmtId="0" fontId="2" fillId="0" borderId="7" xfId="0" applyFont="1" applyFill="1" applyBorder="1"/>
    <xf numFmtId="0" fontId="2" fillId="0" borderId="8" xfId="0" applyFont="1" applyFill="1" applyBorder="1"/>
    <xf numFmtId="0" fontId="3" fillId="0" borderId="1" xfId="0" applyFont="1" applyFill="1" applyBorder="1"/>
    <xf numFmtId="3" fontId="3" fillId="0" borderId="2" xfId="0" applyNumberFormat="1" applyFont="1" applyFill="1" applyBorder="1"/>
    <xf numFmtId="3" fontId="3" fillId="0" borderId="3" xfId="0" applyNumberFormat="1" applyFont="1" applyFill="1" applyBorder="1"/>
    <xf numFmtId="164" fontId="3" fillId="0" borderId="2" xfId="0" applyNumberFormat="1" applyFont="1" applyFill="1" applyBorder="1"/>
    <xf numFmtId="164" fontId="3" fillId="0" borderId="3" xfId="0" applyNumberFormat="1" applyFont="1" applyFill="1" applyBorder="1"/>
    <xf numFmtId="164" fontId="3" fillId="0" borderId="4" xfId="0" applyNumberFormat="1" applyFont="1" applyFill="1" applyBorder="1"/>
    <xf numFmtId="0" fontId="2" fillId="0" borderId="18" xfId="0" applyFont="1" applyFill="1" applyBorder="1"/>
    <xf numFmtId="0" fontId="2" fillId="0" borderId="19" xfId="0" applyFont="1" applyFill="1" applyBorder="1"/>
    <xf numFmtId="0" fontId="2" fillId="0" borderId="0" xfId="0" applyFont="1" applyFill="1"/>
    <xf numFmtId="15" fontId="2" fillId="0" borderId="0" xfId="0" applyNumberFormat="1" applyFont="1" applyFill="1"/>
    <xf numFmtId="14" fontId="2" fillId="0" borderId="0" xfId="0" applyNumberFormat="1" applyFont="1" applyFill="1"/>
    <xf numFmtId="164" fontId="2" fillId="0" borderId="0" xfId="0" applyNumberFormat="1" applyFont="1" applyFill="1" applyBorder="1"/>
    <xf numFmtId="0" fontId="3" fillId="0" borderId="0" xfId="0" applyFont="1" applyFill="1"/>
    <xf numFmtId="3" fontId="3" fillId="0" borderId="4" xfId="0" applyNumberFormat="1" applyFont="1" applyFill="1" applyBorder="1"/>
    <xf numFmtId="3" fontId="0" fillId="0" borderId="0" xfId="0" applyNumberFormat="1" applyFill="1"/>
    <xf numFmtId="0" fontId="3" fillId="2" borderId="9" xfId="0" applyFont="1" applyFill="1" applyBorder="1"/>
    <xf numFmtId="0" fontId="3" fillId="2" borderId="7" xfId="0" applyFont="1" applyFill="1" applyBorder="1" applyAlignment="1">
      <alignment horizontal="center"/>
    </xf>
    <xf numFmtId="10" fontId="2" fillId="0" borderId="9" xfId="0" applyNumberFormat="1" applyFont="1" applyFill="1" applyBorder="1"/>
    <xf numFmtId="0" fontId="2" fillId="0" borderId="20" xfId="0" applyFont="1" applyFill="1" applyBorder="1"/>
    <xf numFmtId="10" fontId="2" fillId="0" borderId="21" xfId="0" applyNumberFormat="1" applyFont="1" applyFill="1" applyBorder="1"/>
    <xf numFmtId="0" fontId="2" fillId="0" borderId="22" xfId="0" applyFont="1" applyFill="1" applyBorder="1"/>
    <xf numFmtId="10" fontId="3" fillId="0" borderId="3" xfId="0" applyNumberFormat="1" applyFont="1" applyFill="1" applyBorder="1"/>
    <xf numFmtId="10" fontId="3" fillId="0" borderId="2" xfId="0" applyNumberFormat="1" applyFont="1" applyFill="1" applyBorder="1"/>
    <xf numFmtId="10" fontId="3" fillId="0" borderId="5" xfId="0" applyNumberFormat="1" applyFont="1" applyFill="1" applyBorder="1"/>
    <xf numFmtId="10" fontId="3" fillId="0" borderId="3" xfId="0" applyNumberFormat="1" applyFont="1" applyBorder="1"/>
    <xf numFmtId="10" fontId="2" fillId="0" borderId="23" xfId="0" applyNumberFormat="1" applyFont="1" applyFill="1" applyBorder="1"/>
    <xf numFmtId="10" fontId="3" fillId="0" borderId="5" xfId="0" applyNumberFormat="1" applyFont="1" applyBorder="1"/>
    <xf numFmtId="10" fontId="3" fillId="0" borderId="2" xfId="0" applyNumberFormat="1" applyFont="1" applyBorder="1"/>
    <xf numFmtId="3" fontId="2" fillId="0" borderId="0" xfId="0" applyNumberFormat="1" applyFont="1" applyFill="1" applyBorder="1" applyAlignment="1">
      <alignment horizontal="center"/>
    </xf>
    <xf numFmtId="3" fontId="2" fillId="0" borderId="7" xfId="0" applyNumberFormat="1" applyFont="1" applyFill="1" applyBorder="1" applyAlignment="1">
      <alignment horizontal="center"/>
    </xf>
    <xf numFmtId="3" fontId="2" fillId="0" borderId="8" xfId="0" applyNumberFormat="1" applyFont="1" applyFill="1" applyBorder="1" applyAlignment="1">
      <alignment horizontal="center"/>
    </xf>
    <xf numFmtId="3" fontId="2" fillId="0" borderId="0" xfId="0" applyNumberFormat="1" applyFont="1" applyFill="1" applyBorder="1" applyAlignment="1">
      <alignment horizontal="right"/>
    </xf>
    <xf numFmtId="0" fontId="4" fillId="0" borderId="0" xfId="0" applyFont="1"/>
    <xf numFmtId="0" fontId="2" fillId="0" borderId="13" xfId="0" applyFont="1" applyFill="1" applyBorder="1"/>
    <xf numFmtId="0" fontId="3" fillId="0" borderId="24" xfId="0" applyFont="1" applyFill="1" applyBorder="1"/>
    <xf numFmtId="0" fontId="0" fillId="0" borderId="0" xfId="0" applyBorder="1"/>
    <xf numFmtId="0" fontId="5" fillId="3" borderId="23" xfId="0" applyFont="1" applyFill="1" applyBorder="1" applyAlignment="1">
      <alignment horizontal="center"/>
    </xf>
    <xf numFmtId="0" fontId="5" fillId="3" borderId="21" xfId="0" applyFont="1" applyFill="1" applyBorder="1" applyAlignment="1">
      <alignment horizontal="center"/>
    </xf>
    <xf numFmtId="0" fontId="5" fillId="3" borderId="25" xfId="0" applyFont="1" applyFill="1" applyBorder="1" applyAlignment="1">
      <alignment horizontal="center"/>
    </xf>
    <xf numFmtId="0" fontId="5" fillId="3" borderId="26" xfId="0" applyFont="1" applyFill="1" applyBorder="1" applyAlignment="1">
      <alignment horizontal="center"/>
    </xf>
    <xf numFmtId="37" fontId="2" fillId="0" borderId="9" xfId="1" applyNumberFormat="1" applyFont="1" applyBorder="1"/>
    <xf numFmtId="37" fontId="2" fillId="0" borderId="0" xfId="1" applyNumberFormat="1" applyFont="1" applyBorder="1"/>
    <xf numFmtId="37" fontId="2" fillId="0" borderId="7" xfId="1" applyNumberFormat="1" applyFont="1" applyBorder="1"/>
    <xf numFmtId="37" fontId="3" fillId="0" borderId="5" xfId="1" applyNumberFormat="1" applyFont="1" applyBorder="1"/>
    <xf numFmtId="37" fontId="3" fillId="0" borderId="2" xfId="1" applyNumberFormat="1" applyFont="1" applyBorder="1"/>
    <xf numFmtId="37" fontId="3" fillId="0" borderId="3" xfId="1" applyNumberFormat="1" applyFont="1" applyBorder="1"/>
    <xf numFmtId="3" fontId="2" fillId="0" borderId="9" xfId="0" applyNumberFormat="1" applyFont="1" applyBorder="1"/>
    <xf numFmtId="3" fontId="2" fillId="0" borderId="0" xfId="0" applyNumberFormat="1" applyFont="1" applyBorder="1"/>
    <xf numFmtId="3" fontId="2" fillId="0" borderId="7" xfId="0" applyNumberFormat="1" applyFont="1" applyBorder="1"/>
    <xf numFmtId="3" fontId="2" fillId="0" borderId="23" xfId="0" applyNumberFormat="1" applyFont="1" applyBorder="1"/>
    <xf numFmtId="3" fontId="2" fillId="0" borderId="5" xfId="0" applyNumberFormat="1" applyFont="1" applyBorder="1"/>
    <xf numFmtId="3" fontId="2" fillId="0" borderId="2" xfId="0" applyNumberFormat="1" applyFont="1" applyBorder="1"/>
    <xf numFmtId="3" fontId="2" fillId="0" borderId="3" xfId="0" applyNumberFormat="1" applyFont="1" applyBorder="1"/>
    <xf numFmtId="3" fontId="2" fillId="0" borderId="9" xfId="1" applyNumberFormat="1" applyFont="1" applyBorder="1"/>
    <xf numFmtId="3" fontId="2" fillId="0" borderId="0" xfId="1" applyNumberFormat="1" applyFont="1" applyBorder="1"/>
    <xf numFmtId="3" fontId="2" fillId="0" borderId="7" xfId="1" applyNumberFormat="1" applyFont="1" applyBorder="1"/>
    <xf numFmtId="3" fontId="2" fillId="0" borderId="23" xfId="1" applyNumberFormat="1" applyFont="1" applyBorder="1"/>
    <xf numFmtId="3" fontId="2" fillId="0" borderId="5" xfId="1" applyNumberFormat="1" applyFont="1" applyBorder="1"/>
    <xf numFmtId="3" fontId="2" fillId="0" borderId="2" xfId="1" applyNumberFormat="1" applyFont="1" applyBorder="1"/>
    <xf numFmtId="3" fontId="2" fillId="0" borderId="3" xfId="1" applyNumberFormat="1" applyFont="1" applyBorder="1"/>
    <xf numFmtId="3" fontId="2" fillId="0" borderId="9" xfId="0" applyNumberFormat="1" applyFont="1" applyBorder="1" applyAlignment="1">
      <alignment horizontal="right"/>
    </xf>
    <xf numFmtId="3" fontId="2" fillId="0" borderId="0" xfId="0" applyNumberFormat="1" applyFont="1" applyBorder="1" applyAlignment="1">
      <alignment horizontal="right"/>
    </xf>
    <xf numFmtId="3" fontId="2" fillId="0" borderId="7" xfId="0" applyNumberFormat="1" applyFont="1" applyBorder="1" applyAlignment="1">
      <alignment horizontal="right"/>
    </xf>
    <xf numFmtId="37" fontId="2" fillId="0" borderId="27" xfId="1" applyNumberFormat="1" applyFont="1" applyBorder="1"/>
    <xf numFmtId="37" fontId="2" fillId="0" borderId="23" xfId="1" applyNumberFormat="1" applyFont="1" applyBorder="1"/>
    <xf numFmtId="0" fontId="4" fillId="0" borderId="0" xfId="0" applyFont="1" applyBorder="1"/>
    <xf numFmtId="3" fontId="2" fillId="0" borderId="11" xfId="1" applyNumberFormat="1" applyFont="1" applyFill="1" applyBorder="1"/>
    <xf numFmtId="164" fontId="0" fillId="0" borderId="0" xfId="2" applyNumberFormat="1" applyFont="1" applyBorder="1"/>
    <xf numFmtId="164" fontId="4" fillId="0" borderId="0" xfId="2" applyNumberFormat="1" applyFont="1" applyBorder="1"/>
    <xf numFmtId="0" fontId="7" fillId="4" borderId="23" xfId="0" applyFont="1" applyFill="1" applyBorder="1" applyAlignment="1">
      <alignment horizontal="center"/>
    </xf>
    <xf numFmtId="0" fontId="7" fillId="4" borderId="21" xfId="0" applyFont="1" applyFill="1" applyBorder="1" applyAlignment="1">
      <alignment horizontal="center"/>
    </xf>
    <xf numFmtId="0" fontId="7" fillId="4" borderId="25" xfId="0" applyFont="1" applyFill="1" applyBorder="1" applyAlignment="1">
      <alignment horizontal="center"/>
    </xf>
    <xf numFmtId="0" fontId="7" fillId="4" borderId="26" xfId="0" applyFont="1" applyFill="1" applyBorder="1" applyAlignment="1">
      <alignment horizontal="center"/>
    </xf>
    <xf numFmtId="0" fontId="8" fillId="0" borderId="0" xfId="0" applyFont="1" applyFill="1"/>
    <xf numFmtId="37" fontId="2" fillId="0" borderId="9" xfId="1" applyNumberFormat="1" applyFont="1" applyFill="1" applyBorder="1"/>
    <xf numFmtId="37" fontId="2" fillId="0" borderId="0" xfId="1" applyNumberFormat="1" applyFont="1" applyFill="1" applyBorder="1"/>
    <xf numFmtId="37" fontId="2" fillId="0" borderId="9" xfId="1" applyNumberFormat="1" applyFont="1" applyFill="1" applyBorder="1" applyAlignment="1">
      <alignment horizontal="right"/>
    </xf>
    <xf numFmtId="37" fontId="2" fillId="0" borderId="0" xfId="1" applyNumberFormat="1" applyFont="1" applyFill="1" applyBorder="1" applyAlignment="1">
      <alignment horizontal="right"/>
    </xf>
    <xf numFmtId="37" fontId="2" fillId="0" borderId="7" xfId="1" applyNumberFormat="1" applyFont="1" applyFill="1" applyBorder="1"/>
    <xf numFmtId="37" fontId="2" fillId="0" borderId="7" xfId="1" applyNumberFormat="1" applyFont="1" applyFill="1" applyBorder="1" applyAlignment="1">
      <alignment horizontal="right"/>
    </xf>
    <xf numFmtId="3" fontId="2" fillId="0" borderId="9" xfId="1" applyNumberFormat="1" applyFont="1" applyFill="1" applyBorder="1"/>
    <xf numFmtId="3" fontId="2" fillId="0" borderId="0" xfId="1" applyNumberFormat="1" applyFont="1" applyFill="1" applyBorder="1"/>
    <xf numFmtId="3" fontId="2" fillId="0" borderId="7" xfId="1" applyNumberFormat="1" applyFont="1" applyFill="1" applyBorder="1"/>
    <xf numFmtId="3" fontId="2" fillId="0" borderId="9" xfId="1" applyNumberFormat="1" applyFont="1" applyFill="1" applyBorder="1" applyAlignment="1">
      <alignment horizontal="right"/>
    </xf>
    <xf numFmtId="3" fontId="2" fillId="0" borderId="0" xfId="1" applyNumberFormat="1" applyFont="1" applyFill="1" applyBorder="1" applyAlignment="1">
      <alignment horizontal="right"/>
    </xf>
    <xf numFmtId="3" fontId="3" fillId="0" borderId="5" xfId="1" applyNumberFormat="1" applyFont="1" applyBorder="1"/>
    <xf numFmtId="3" fontId="3" fillId="0" borderId="2" xfId="1" applyNumberFormat="1" applyFont="1" applyBorder="1"/>
    <xf numFmtId="3" fontId="3" fillId="0" borderId="3" xfId="1" applyNumberFormat="1" applyFont="1" applyBorder="1"/>
    <xf numFmtId="37" fontId="2" fillId="0" borderId="9" xfId="3" applyNumberFormat="1" applyFont="1" applyBorder="1" applyAlignment="1">
      <alignment horizontal="right"/>
    </xf>
    <xf numFmtId="37" fontId="2" fillId="0" borderId="0" xfId="3" applyNumberFormat="1" applyFont="1" applyBorder="1" applyAlignment="1">
      <alignment horizontal="right"/>
    </xf>
    <xf numFmtId="37" fontId="2" fillId="0" borderId="7" xfId="3" applyNumberFormat="1" applyFont="1" applyBorder="1" applyAlignment="1">
      <alignment horizontal="right"/>
    </xf>
    <xf numFmtId="37" fontId="2" fillId="0" borderId="9" xfId="3" applyNumberFormat="1" applyFont="1" applyBorder="1"/>
    <xf numFmtId="37" fontId="2" fillId="0" borderId="0" xfId="3" applyNumberFormat="1" applyFont="1" applyBorder="1"/>
    <xf numFmtId="37" fontId="2" fillId="0" borderId="7" xfId="3" applyNumberFormat="1" applyFont="1" applyBorder="1"/>
    <xf numFmtId="37" fontId="3" fillId="0" borderId="5" xfId="3" applyNumberFormat="1" applyFont="1" applyBorder="1"/>
    <xf numFmtId="37" fontId="3" fillId="0" borderId="2" xfId="3" applyNumberFormat="1" applyFont="1" applyBorder="1"/>
    <xf numFmtId="37" fontId="3" fillId="0" borderId="3" xfId="3" applyNumberFormat="1" applyFont="1" applyBorder="1"/>
    <xf numFmtId="164" fontId="0" fillId="0" borderId="0" xfId="4" applyNumberFormat="1" applyFont="1" applyBorder="1"/>
    <xf numFmtId="164" fontId="4" fillId="0" borderId="0" xfId="4" applyNumberFormat="1" applyFont="1" applyBorder="1"/>
    <xf numFmtId="3" fontId="2" fillId="0" borderId="9" xfId="3" applyNumberFormat="1" applyFont="1" applyBorder="1"/>
    <xf numFmtId="3" fontId="2" fillId="0" borderId="0" xfId="3" applyNumberFormat="1" applyFont="1" applyBorder="1"/>
    <xf numFmtId="3" fontId="2" fillId="0" borderId="7" xfId="3" applyNumberFormat="1" applyFont="1" applyBorder="1"/>
    <xf numFmtId="3" fontId="2" fillId="0" borderId="23" xfId="3" applyNumberFormat="1" applyFont="1" applyBorder="1"/>
    <xf numFmtId="3" fontId="3" fillId="0" borderId="5" xfId="3" applyNumberFormat="1" applyFont="1" applyBorder="1"/>
    <xf numFmtId="3" fontId="3" fillId="0" borderId="2" xfId="3" applyNumberFormat="1" applyFont="1" applyBorder="1"/>
    <xf numFmtId="3" fontId="3" fillId="0" borderId="3" xfId="3" applyNumberFormat="1" applyFont="1" applyBorder="1"/>
    <xf numFmtId="3" fontId="2" fillId="0" borderId="11" xfId="3" applyNumberFormat="1" applyFont="1" applyFill="1" applyBorder="1"/>
    <xf numFmtId="0" fontId="3" fillId="2" borderId="9" xfId="0" applyFont="1" applyFill="1" applyBorder="1" applyAlignment="1">
      <alignment horizontal="center"/>
    </xf>
    <xf numFmtId="0" fontId="3" fillId="2" borderId="0" xfId="0" applyFont="1" applyFill="1" applyBorder="1" applyAlignment="1">
      <alignment horizontal="center"/>
    </xf>
    <xf numFmtId="0" fontId="3" fillId="2" borderId="7" xfId="0" applyFont="1" applyFill="1" applyBorder="1" applyAlignment="1">
      <alignment horizontal="center"/>
    </xf>
    <xf numFmtId="0" fontId="3" fillId="0" borderId="0" xfId="0" applyFont="1" applyFill="1" applyBorder="1" applyAlignment="1">
      <alignment horizontal="center"/>
    </xf>
    <xf numFmtId="0" fontId="3" fillId="2" borderId="28" xfId="0" applyFont="1" applyFill="1" applyBorder="1" applyAlignment="1">
      <alignment horizontal="center"/>
    </xf>
    <xf numFmtId="0" fontId="3" fillId="2" borderId="29" xfId="0" applyFont="1" applyFill="1" applyBorder="1" applyAlignment="1">
      <alignment horizontal="center"/>
    </xf>
    <xf numFmtId="0" fontId="5" fillId="3" borderId="27" xfId="0" applyFont="1" applyFill="1" applyBorder="1" applyAlignment="1">
      <alignment horizontal="center"/>
    </xf>
    <xf numFmtId="0" fontId="5" fillId="3" borderId="11" xfId="0" applyFont="1" applyFill="1" applyBorder="1" applyAlignment="1">
      <alignment horizontal="center"/>
    </xf>
    <xf numFmtId="0" fontId="5" fillId="3" borderId="30" xfId="0" applyFont="1" applyFill="1" applyBorder="1" applyAlignment="1">
      <alignment horizontal="center"/>
    </xf>
    <xf numFmtId="0" fontId="5" fillId="3" borderId="12" xfId="0" applyFont="1" applyFill="1" applyBorder="1" applyAlignment="1">
      <alignment horizontal="center"/>
    </xf>
    <xf numFmtId="0" fontId="0" fillId="0" borderId="29" xfId="0" applyBorder="1"/>
    <xf numFmtId="0" fontId="0" fillId="0" borderId="11" xfId="0" applyBorder="1"/>
    <xf numFmtId="0" fontId="0" fillId="0" borderId="30" xfId="0" applyBorder="1"/>
    <xf numFmtId="0" fontId="0" fillId="0" borderId="12" xfId="0" applyBorder="1"/>
    <xf numFmtId="0" fontId="6" fillId="4" borderId="28" xfId="0" applyFont="1" applyFill="1" applyBorder="1" applyAlignment="1">
      <alignment horizontal="center"/>
    </xf>
    <xf numFmtId="0" fontId="8" fillId="4" borderId="29" xfId="0" applyFont="1" applyFill="1" applyBorder="1"/>
    <xf numFmtId="0" fontId="7" fillId="4" borderId="27" xfId="0" applyFont="1" applyFill="1" applyBorder="1" applyAlignment="1">
      <alignment horizontal="center"/>
    </xf>
    <xf numFmtId="0" fontId="8" fillId="4" borderId="11" xfId="0" applyFont="1" applyFill="1" applyBorder="1"/>
    <xf numFmtId="0" fontId="8" fillId="4" borderId="30" xfId="0" applyFont="1" applyFill="1" applyBorder="1"/>
    <xf numFmtId="0" fontId="8" fillId="4" borderId="12" xfId="0" applyFont="1" applyFill="1" applyBorder="1"/>
    <xf numFmtId="0" fontId="6" fillId="4" borderId="29" xfId="0" applyFont="1" applyFill="1" applyBorder="1" applyAlignment="1">
      <alignment horizontal="center"/>
    </xf>
    <xf numFmtId="0" fontId="7" fillId="4" borderId="11" xfId="0" applyFont="1" applyFill="1" applyBorder="1" applyAlignment="1">
      <alignment horizontal="center"/>
    </xf>
    <xf numFmtId="0" fontId="7" fillId="4" borderId="30" xfId="0" applyFont="1" applyFill="1" applyBorder="1" applyAlignment="1">
      <alignment horizontal="center"/>
    </xf>
    <xf numFmtId="0" fontId="7" fillId="4" borderId="12" xfId="0" applyFont="1" applyFill="1" applyBorder="1" applyAlignment="1">
      <alignment horizontal="center"/>
    </xf>
  </cellXfs>
  <cellStyles count="5">
    <cellStyle name="Comma" xfId="1" builtinId="3"/>
    <cellStyle name="Comma 2" xfId="3" xr:uid="{00000000-0005-0000-0000-000001000000}"/>
    <cellStyle name="Normal" xfId="0" builtinId="0"/>
    <cellStyle name="Percent" xfId="2" builtinId="5"/>
    <cellStyle name="Percent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9525</xdr:rowOff>
    </xdr:from>
    <xdr:to>
      <xdr:col>19</xdr:col>
      <xdr:colOff>257175</xdr:colOff>
      <xdr:row>11</xdr:row>
      <xdr:rowOff>47625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828800" y="657225"/>
          <a:ext cx="10010775" cy="1171575"/>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400">
            <a:solidFill>
              <a:schemeClr val="bg1"/>
            </a:solidFill>
            <a:effectLst/>
            <a:latin typeface="Arial" panose="020B0604020202020204" pitchFamily="34" charset="0"/>
            <a:ea typeface="+mn-ea"/>
            <a:cs typeface="Arial" panose="020B0604020202020204" pitchFamily="34" charset="0"/>
          </a:endParaRPr>
        </a:p>
        <a:p>
          <a:r>
            <a:rPr lang="en-US" sz="1400">
              <a:solidFill>
                <a:schemeClr val="bg1"/>
              </a:solidFill>
              <a:effectLst/>
              <a:latin typeface="Arial" panose="020B0604020202020204" pitchFamily="34" charset="0"/>
              <a:ea typeface="+mn-ea"/>
              <a:cs typeface="Arial" panose="020B0604020202020204" pitchFamily="34" charset="0"/>
            </a:rPr>
            <a:t>Munich Re prepared this survey on behalf of the Society of Actuaries Reinsurance Section as a service to section members. The participating companies provide the results in response to the survey. These results are not audited and Munich Re, the Society of Actuaries and the Reinsurance Section take no responsibility for the accuracy of the reported figures.</a:t>
          </a:r>
          <a:endParaRPr lang="en-US"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6"/>
  <sheetViews>
    <sheetView zoomScaleNormal="100" zoomScaleSheetLayoutView="100" workbookViewId="0">
      <selection activeCell="A28" sqref="A28"/>
    </sheetView>
  </sheetViews>
  <sheetFormatPr defaultColWidth="8.85546875" defaultRowHeight="15.95" customHeight="1"/>
  <cols>
    <col min="1" max="1" width="28.28515625" style="43" customWidth="1"/>
    <col min="2" max="2" width="12.28515625" style="43" customWidth="1"/>
    <col min="3" max="3" width="10.140625" style="43" bestFit="1" customWidth="1"/>
    <col min="4" max="4" width="9.42578125" style="43" bestFit="1" customWidth="1"/>
    <col min="5" max="6" width="11.7109375" style="43" bestFit="1" customWidth="1"/>
    <col min="7" max="7" width="10.28515625" style="43" bestFit="1" customWidth="1"/>
    <col min="8" max="8" width="9.42578125" style="43" bestFit="1" customWidth="1"/>
    <col min="9" max="9" width="11.7109375" style="43" bestFit="1" customWidth="1"/>
    <col min="10" max="10" width="11.7109375" style="43" customWidth="1"/>
    <col min="11" max="11" width="13.42578125" style="43" customWidth="1"/>
    <col min="12" max="12" width="11.7109375" style="43" customWidth="1"/>
    <col min="13" max="13" width="12.140625" style="43" customWidth="1"/>
    <col min="14" max="14" width="10.42578125" style="43" customWidth="1"/>
    <col min="15" max="15" width="9.28515625" style="43" bestFit="1" customWidth="1"/>
    <col min="16" max="16" width="10.28515625" style="43" bestFit="1" customWidth="1"/>
    <col min="17" max="20" width="9.28515625" style="43" bestFit="1" customWidth="1"/>
    <col min="21" max="16384" width="8.85546875" style="43"/>
  </cols>
  <sheetData>
    <row r="1" spans="1:21" ht="15.95" customHeight="1">
      <c r="A1" s="55" t="s">
        <v>20</v>
      </c>
      <c r="B1" s="55" t="s">
        <v>20</v>
      </c>
      <c r="C1" s="55"/>
      <c r="D1" s="55"/>
      <c r="E1" s="55"/>
      <c r="F1" s="55"/>
      <c r="G1" s="55"/>
      <c r="H1" s="55"/>
      <c r="I1" s="55"/>
      <c r="J1" s="55"/>
      <c r="K1" s="55"/>
      <c r="L1" s="55"/>
      <c r="M1" s="55"/>
      <c r="N1" s="55"/>
      <c r="O1" s="55"/>
      <c r="P1" s="55"/>
      <c r="Q1" s="55"/>
      <c r="R1" s="55"/>
      <c r="S1" s="55"/>
      <c r="T1" s="55"/>
      <c r="U1" s="55"/>
    </row>
    <row r="2" spans="1:21" ht="15.95" customHeight="1">
      <c r="A2" s="55" t="s">
        <v>16</v>
      </c>
      <c r="B2" s="56">
        <v>40249</v>
      </c>
      <c r="C2" s="55"/>
      <c r="D2" s="55"/>
      <c r="E2" s="55"/>
      <c r="F2" s="55"/>
      <c r="G2" s="55"/>
      <c r="H2" s="55"/>
      <c r="I2" s="55"/>
      <c r="J2" s="55"/>
      <c r="K2" s="55"/>
      <c r="L2" s="55"/>
      <c r="M2" s="55"/>
      <c r="N2" s="55"/>
      <c r="O2" s="55"/>
      <c r="P2" s="55"/>
      <c r="Q2" s="55"/>
      <c r="R2" s="55"/>
      <c r="S2" s="55"/>
      <c r="T2" s="55"/>
      <c r="U2" s="55"/>
    </row>
    <row r="3" spans="1:21" ht="15.95" customHeight="1">
      <c r="A3" s="55"/>
      <c r="B3" s="55"/>
      <c r="C3" s="55"/>
      <c r="D3" s="55"/>
      <c r="E3" s="55"/>
      <c r="F3" s="55"/>
      <c r="G3" s="55"/>
      <c r="H3" s="55"/>
      <c r="I3" s="55"/>
      <c r="J3" s="55"/>
      <c r="K3" s="55"/>
      <c r="L3" s="55"/>
      <c r="M3" s="55"/>
      <c r="N3" s="55"/>
      <c r="O3" s="55"/>
      <c r="P3" s="55"/>
      <c r="Q3" s="55"/>
      <c r="R3" s="55"/>
      <c r="S3" s="55"/>
      <c r="T3" s="55"/>
      <c r="U3" s="55"/>
    </row>
    <row r="4" spans="1:21" ht="15.95" customHeight="1">
      <c r="A4" s="55"/>
      <c r="B4" s="55"/>
      <c r="C4" s="14" t="s">
        <v>54</v>
      </c>
      <c r="D4" s="55"/>
      <c r="E4" s="55"/>
      <c r="F4" s="55"/>
      <c r="G4" s="55"/>
      <c r="H4" s="55"/>
      <c r="I4" s="55"/>
      <c r="J4" s="55"/>
      <c r="K4" s="55"/>
      <c r="L4" s="55"/>
      <c r="M4" s="55"/>
      <c r="N4" s="55"/>
      <c r="O4" s="55"/>
      <c r="P4" s="55"/>
      <c r="Q4" s="55"/>
      <c r="R4" s="55"/>
      <c r="S4" s="55"/>
      <c r="T4" s="55"/>
      <c r="U4" s="55"/>
    </row>
    <row r="5" spans="1:21" ht="15.95" customHeight="1" thickBot="1">
      <c r="A5" s="55"/>
      <c r="B5" s="55"/>
      <c r="C5" s="55"/>
      <c r="D5" s="55"/>
      <c r="E5" s="55"/>
      <c r="F5" s="55"/>
      <c r="G5" s="55"/>
      <c r="H5" s="55"/>
      <c r="I5" s="55"/>
      <c r="J5" s="55"/>
      <c r="K5" s="55"/>
      <c r="L5" s="55"/>
      <c r="M5" s="55"/>
      <c r="N5" s="55"/>
      <c r="O5" s="55"/>
      <c r="P5" s="55"/>
      <c r="Q5" s="55"/>
      <c r="R5" s="55"/>
      <c r="S5" s="55"/>
      <c r="T5" s="55"/>
      <c r="U5" s="55"/>
    </row>
    <row r="6" spans="1:21" ht="15.95" customHeight="1">
      <c r="A6" s="26"/>
      <c r="B6" s="27"/>
      <c r="C6" s="27"/>
      <c r="D6" s="27"/>
      <c r="E6" s="27"/>
      <c r="F6" s="27"/>
      <c r="G6" s="27"/>
      <c r="H6" s="27"/>
      <c r="I6" s="27"/>
      <c r="J6" s="27"/>
      <c r="K6" s="27"/>
      <c r="L6" s="27"/>
      <c r="M6" s="27"/>
      <c r="N6" s="27"/>
      <c r="O6" s="27"/>
      <c r="P6" s="27"/>
      <c r="Q6" s="27"/>
      <c r="R6" s="27"/>
      <c r="S6" s="27"/>
      <c r="T6" s="27"/>
      <c r="U6" s="28"/>
    </row>
    <row r="7" spans="1:21" ht="15.95" customHeight="1">
      <c r="A7" s="29"/>
      <c r="B7" s="30"/>
      <c r="C7" s="30"/>
      <c r="D7" s="30" t="s">
        <v>25</v>
      </c>
      <c r="E7" s="30"/>
      <c r="F7" s="30"/>
      <c r="G7" s="30"/>
      <c r="H7" s="30"/>
      <c r="I7" s="30"/>
      <c r="J7" s="154" t="s">
        <v>46</v>
      </c>
      <c r="K7" s="155"/>
      <c r="L7" s="155"/>
      <c r="M7" s="156"/>
      <c r="N7" s="30"/>
      <c r="O7" s="30"/>
      <c r="P7" s="30" t="s">
        <v>24</v>
      </c>
      <c r="Q7" s="30"/>
      <c r="R7" s="30"/>
      <c r="S7" s="30"/>
      <c r="T7" s="30"/>
      <c r="U7" s="31"/>
    </row>
    <row r="8" spans="1:21" ht="15.95" customHeight="1">
      <c r="A8" s="32"/>
      <c r="B8" s="30"/>
      <c r="C8" s="30">
        <v>2008</v>
      </c>
      <c r="D8" s="30"/>
      <c r="E8" s="33"/>
      <c r="F8" s="30"/>
      <c r="G8" s="30">
        <v>2009</v>
      </c>
      <c r="H8" s="30"/>
      <c r="I8" s="33"/>
      <c r="J8" s="62"/>
      <c r="K8" s="30"/>
      <c r="L8" s="30"/>
      <c r="M8" s="63" t="s">
        <v>20</v>
      </c>
      <c r="N8" s="30"/>
      <c r="O8" s="30">
        <f>+C8</f>
        <v>2008</v>
      </c>
      <c r="P8" s="30"/>
      <c r="Q8" s="33"/>
      <c r="R8" s="30"/>
      <c r="S8" s="30">
        <f>+G8</f>
        <v>2009</v>
      </c>
      <c r="T8" s="30"/>
      <c r="U8" s="31"/>
    </row>
    <row r="9" spans="1:21" ht="15.95" customHeight="1" thickBot="1">
      <c r="A9" s="34" t="s">
        <v>2</v>
      </c>
      <c r="B9" s="35" t="s">
        <v>3</v>
      </c>
      <c r="C9" s="35" t="s">
        <v>4</v>
      </c>
      <c r="D9" s="35" t="s">
        <v>5</v>
      </c>
      <c r="E9" s="36" t="s">
        <v>6</v>
      </c>
      <c r="F9" s="37" t="s">
        <v>3</v>
      </c>
      <c r="G9" s="37" t="s">
        <v>4</v>
      </c>
      <c r="H9" s="37" t="s">
        <v>5</v>
      </c>
      <c r="I9" s="38" t="s">
        <v>6</v>
      </c>
      <c r="J9" s="37" t="s">
        <v>3</v>
      </c>
      <c r="K9" s="37" t="s">
        <v>4</v>
      </c>
      <c r="L9" s="37" t="s">
        <v>5</v>
      </c>
      <c r="M9" s="38" t="s">
        <v>6</v>
      </c>
      <c r="N9" s="37" t="s">
        <v>3</v>
      </c>
      <c r="O9" s="37" t="s">
        <v>4</v>
      </c>
      <c r="P9" s="37" t="s">
        <v>5</v>
      </c>
      <c r="Q9" s="38" t="s">
        <v>6</v>
      </c>
      <c r="R9" s="37" t="s">
        <v>3</v>
      </c>
      <c r="S9" s="37" t="s">
        <v>4</v>
      </c>
      <c r="T9" s="37" t="s">
        <v>5</v>
      </c>
      <c r="U9" s="39" t="s">
        <v>6</v>
      </c>
    </row>
    <row r="10" spans="1:21" ht="15.95" customHeight="1" thickTop="1">
      <c r="A10" s="18"/>
      <c r="B10" s="44"/>
      <c r="C10" s="44"/>
      <c r="D10" s="44"/>
      <c r="E10" s="45" t="s">
        <v>20</v>
      </c>
      <c r="F10" s="44"/>
      <c r="G10" s="44"/>
      <c r="H10" s="44"/>
      <c r="I10" s="44" t="s">
        <v>20</v>
      </c>
      <c r="J10" s="67"/>
      <c r="K10" s="65"/>
      <c r="L10" s="65"/>
      <c r="M10" s="23" t="s">
        <v>20</v>
      </c>
      <c r="N10" s="44"/>
      <c r="O10" s="44"/>
      <c r="P10" s="44"/>
      <c r="Q10" s="45"/>
      <c r="R10" s="44"/>
      <c r="S10" s="44"/>
      <c r="T10" s="44"/>
      <c r="U10" s="46"/>
    </row>
    <row r="11" spans="1:21" ht="15" customHeight="1">
      <c r="A11" s="18" t="s">
        <v>42</v>
      </c>
      <c r="B11" s="19">
        <v>10365</v>
      </c>
      <c r="C11" s="19">
        <v>0</v>
      </c>
      <c r="D11" s="19">
        <v>0</v>
      </c>
      <c r="E11" s="20">
        <f t="shared" ref="E11:E17" si="0">+B11+C11+D11</f>
        <v>10365</v>
      </c>
      <c r="F11" s="19">
        <v>10265</v>
      </c>
      <c r="G11" s="19">
        <v>0</v>
      </c>
      <c r="H11" s="19">
        <v>0</v>
      </c>
      <c r="I11" s="20">
        <f t="shared" ref="I11:I31" si="1">+F11+G11+H11</f>
        <v>10265</v>
      </c>
      <c r="J11" s="64">
        <f>IF(+B11&gt;0,(+F11-B11)/B11,0)</f>
        <v>-9.6478533526290402E-3</v>
      </c>
      <c r="K11" s="22">
        <f>IF(+C11&gt;0,(+G11-C11)/C11,0)</f>
        <v>0</v>
      </c>
      <c r="L11" s="22">
        <f>IF(+D11&gt;0,(+H11-D11)/D11,0)</f>
        <v>0</v>
      </c>
      <c r="M11" s="23">
        <f>IF(+E11&gt;0,(+I11-E11)/E11,0)</f>
        <v>-9.6478533526290402E-3</v>
      </c>
      <c r="N11" s="22">
        <f t="shared" ref="N11:N18" si="2">+B11/$B$32</f>
        <v>1.5757715807733063E-2</v>
      </c>
      <c r="O11" s="22">
        <f t="shared" ref="O11:O18" si="3">+C11/$C$32</f>
        <v>0</v>
      </c>
      <c r="P11" s="22">
        <f t="shared" ref="P11:P18" si="4">+D11/$D$32</f>
        <v>0</v>
      </c>
      <c r="Q11" s="23">
        <f t="shared" ref="Q11:Q18" si="5">+E11/$E$32</f>
        <v>1.0986681365040836E-2</v>
      </c>
      <c r="R11" s="22">
        <f t="shared" ref="R11:R31" si="6">+F11/$F$32</f>
        <v>1.7977862622158395E-2</v>
      </c>
      <c r="S11" s="22">
        <f t="shared" ref="S11:S31" si="7">+G11/$G$32</f>
        <v>0</v>
      </c>
      <c r="T11" s="22">
        <f t="shared" ref="T11:T31" si="8">+H11/$H$32</f>
        <v>0</v>
      </c>
      <c r="U11" s="24">
        <f t="shared" ref="U11:U31" si="9">+I11/$I$32</f>
        <v>7.5919726999613933E-3</v>
      </c>
    </row>
    <row r="12" spans="1:21" ht="15" customHeight="1">
      <c r="A12" s="18" t="s">
        <v>40</v>
      </c>
      <c r="B12" s="19">
        <v>0</v>
      </c>
      <c r="C12" s="19">
        <v>0</v>
      </c>
      <c r="D12" s="19">
        <v>4036</v>
      </c>
      <c r="E12" s="20">
        <f t="shared" si="0"/>
        <v>4036</v>
      </c>
      <c r="F12" s="19">
        <v>0</v>
      </c>
      <c r="G12" s="19">
        <v>0</v>
      </c>
      <c r="H12" s="19">
        <v>2439</v>
      </c>
      <c r="I12" s="20">
        <f>+F12+G12+H12</f>
        <v>2439</v>
      </c>
      <c r="J12" s="64">
        <f t="shared" ref="J12:J31" si="10">IF(+B12&gt;0,(+F12-B12)/B12,0)</f>
        <v>0</v>
      </c>
      <c r="K12" s="22">
        <f t="shared" ref="K12:K30" si="11">IF(+C12&gt;0,(+G12-C12)/C12,0)</f>
        <v>0</v>
      </c>
      <c r="L12" s="22">
        <f t="shared" ref="L12:L31" si="12">IF(+D12&gt;0,(+H12-D12)/D12,0)</f>
        <v>-0.39568880079286423</v>
      </c>
      <c r="M12" s="23">
        <f t="shared" ref="M12:M32" si="13">IF(+E12&gt;0,(+I12-E12)/E12,0)</f>
        <v>-0.39568880079286423</v>
      </c>
      <c r="N12" s="22">
        <f t="shared" si="2"/>
        <v>0</v>
      </c>
      <c r="O12" s="22">
        <f t="shared" si="3"/>
        <v>0</v>
      </c>
      <c r="P12" s="22">
        <f t="shared" si="4"/>
        <v>0.13986692542278903</v>
      </c>
      <c r="Q12" s="23">
        <f t="shared" si="5"/>
        <v>4.2780748663101605E-3</v>
      </c>
      <c r="R12" s="22">
        <f t="shared" si="6"/>
        <v>0</v>
      </c>
      <c r="S12" s="22">
        <f t="shared" si="7"/>
        <v>0</v>
      </c>
      <c r="T12" s="22">
        <f t="shared" si="8"/>
        <v>0.10927419354838709</v>
      </c>
      <c r="U12" s="24">
        <f t="shared" si="9"/>
        <v>1.8038793390361264E-3</v>
      </c>
    </row>
    <row r="13" spans="1:21" ht="15.95" customHeight="1">
      <c r="A13" s="18" t="s">
        <v>32</v>
      </c>
      <c r="B13" s="19">
        <v>16800</v>
      </c>
      <c r="C13" s="19">
        <v>8148</v>
      </c>
      <c r="D13" s="19">
        <v>0</v>
      </c>
      <c r="E13" s="20">
        <f t="shared" si="0"/>
        <v>24948</v>
      </c>
      <c r="F13" s="19">
        <v>19191</v>
      </c>
      <c r="G13" s="19">
        <v>139301</v>
      </c>
      <c r="H13" s="19">
        <v>0</v>
      </c>
      <c r="I13" s="20">
        <f t="shared" si="1"/>
        <v>158492</v>
      </c>
      <c r="J13" s="64">
        <f t="shared" si="10"/>
        <v>0.14232142857142857</v>
      </c>
      <c r="K13" s="22">
        <f t="shared" si="11"/>
        <v>16.096342660775651</v>
      </c>
      <c r="L13" s="22">
        <f t="shared" si="12"/>
        <v>0</v>
      </c>
      <c r="M13" s="23">
        <f t="shared" si="13"/>
        <v>5.3528940195606864</v>
      </c>
      <c r="N13" s="22">
        <f t="shared" si="2"/>
        <v>2.5540726055949394E-2</v>
      </c>
      <c r="O13" s="22">
        <f t="shared" si="3"/>
        <v>3.1730701829538993E-2</v>
      </c>
      <c r="P13" s="22">
        <f t="shared" si="4"/>
        <v>0</v>
      </c>
      <c r="Q13" s="23">
        <f t="shared" si="5"/>
        <v>2.6444353757360227E-2</v>
      </c>
      <c r="R13" s="22">
        <f t="shared" si="6"/>
        <v>3.3610634347963152E-2</v>
      </c>
      <c r="S13" s="22">
        <f t="shared" si="7"/>
        <v>0.18358404082310428</v>
      </c>
      <c r="T13" s="22">
        <f t="shared" si="8"/>
        <v>0</v>
      </c>
      <c r="U13" s="24">
        <f t="shared" si="9"/>
        <v>0.11722035432657391</v>
      </c>
    </row>
    <row r="14" spans="1:21" ht="15.95" customHeight="1">
      <c r="A14" s="18" t="s">
        <v>47</v>
      </c>
      <c r="B14" s="19">
        <v>134</v>
      </c>
      <c r="C14" s="19">
        <v>0</v>
      </c>
      <c r="D14" s="19">
        <v>0</v>
      </c>
      <c r="E14" s="20">
        <f t="shared" si="0"/>
        <v>134</v>
      </c>
      <c r="F14" s="19">
        <v>281</v>
      </c>
      <c r="G14" s="19">
        <v>0</v>
      </c>
      <c r="H14" s="19">
        <v>0</v>
      </c>
      <c r="I14" s="20">
        <f t="shared" si="1"/>
        <v>281</v>
      </c>
      <c r="J14" s="64">
        <f t="shared" si="10"/>
        <v>1.0970149253731343</v>
      </c>
      <c r="K14" s="22">
        <f t="shared" si="11"/>
        <v>0</v>
      </c>
      <c r="L14" s="22">
        <f t="shared" si="12"/>
        <v>0</v>
      </c>
      <c r="M14" s="23">
        <f t="shared" si="13"/>
        <v>1.0970149253731343</v>
      </c>
      <c r="N14" s="22">
        <f t="shared" si="2"/>
        <v>2.037176959224535E-4</v>
      </c>
      <c r="O14" s="22">
        <f t="shared" si="3"/>
        <v>0</v>
      </c>
      <c r="P14" s="22">
        <f t="shared" si="4"/>
        <v>0</v>
      </c>
      <c r="Q14" s="23">
        <f t="shared" si="5"/>
        <v>1.4203717346024814E-4</v>
      </c>
      <c r="R14" s="22">
        <f t="shared" si="6"/>
        <v>4.921363270167081E-4</v>
      </c>
      <c r="S14" s="22">
        <f t="shared" si="7"/>
        <v>0</v>
      </c>
      <c r="T14" s="22">
        <f t="shared" si="8"/>
        <v>0</v>
      </c>
      <c r="U14" s="24">
        <f t="shared" si="9"/>
        <v>2.0782701692052133E-4</v>
      </c>
    </row>
    <row r="15" spans="1:21" ht="15.95" customHeight="1">
      <c r="A15" s="18" t="s">
        <v>36</v>
      </c>
      <c r="B15" s="19">
        <v>14388</v>
      </c>
      <c r="C15" s="19">
        <v>0</v>
      </c>
      <c r="D15" s="19">
        <v>0</v>
      </c>
      <c r="E15" s="20">
        <f t="shared" si="0"/>
        <v>14388</v>
      </c>
      <c r="F15" s="19">
        <v>10088</v>
      </c>
      <c r="G15" s="19">
        <v>0</v>
      </c>
      <c r="H15" s="19">
        <v>0</v>
      </c>
      <c r="I15" s="20">
        <f>+F15+G15+H15</f>
        <v>10088</v>
      </c>
      <c r="J15" s="64">
        <f t="shared" si="10"/>
        <v>-0.29886016124548237</v>
      </c>
      <c r="K15" s="22">
        <f t="shared" si="11"/>
        <v>0</v>
      </c>
      <c r="L15" s="22">
        <f t="shared" si="12"/>
        <v>0</v>
      </c>
      <c r="M15" s="23">
        <f t="shared" si="13"/>
        <v>-0.29886016124548237</v>
      </c>
      <c r="N15" s="22">
        <f t="shared" si="2"/>
        <v>2.1873807529345229E-2</v>
      </c>
      <c r="O15" s="22">
        <f t="shared" si="3"/>
        <v>0</v>
      </c>
      <c r="P15" s="22">
        <f t="shared" si="4"/>
        <v>0</v>
      </c>
      <c r="Q15" s="23">
        <f t="shared" si="5"/>
        <v>1.5250976505567539E-2</v>
      </c>
      <c r="R15" s="22">
        <f t="shared" si="6"/>
        <v>1.7667869277382744E-2</v>
      </c>
      <c r="S15" s="22">
        <f t="shared" si="7"/>
        <v>0</v>
      </c>
      <c r="T15" s="22">
        <f t="shared" si="8"/>
        <v>0</v>
      </c>
      <c r="U15" s="24">
        <f t="shared" si="9"/>
        <v>7.461063867239214E-3</v>
      </c>
    </row>
    <row r="16" spans="1:21" ht="15.95" customHeight="1">
      <c r="A16" s="18" t="s">
        <v>38</v>
      </c>
      <c r="B16" s="19">
        <v>82423</v>
      </c>
      <c r="C16" s="19">
        <v>0</v>
      </c>
      <c r="D16" s="19">
        <v>0</v>
      </c>
      <c r="E16" s="20">
        <f t="shared" si="0"/>
        <v>82423</v>
      </c>
      <c r="F16" s="19">
        <v>70023</v>
      </c>
      <c r="G16" s="19">
        <v>0</v>
      </c>
      <c r="H16" s="19">
        <v>0</v>
      </c>
      <c r="I16" s="20">
        <f>+F16+G16+H16</f>
        <v>70023</v>
      </c>
      <c r="J16" s="64">
        <f t="shared" si="10"/>
        <v>-0.15044344418426894</v>
      </c>
      <c r="K16" s="22">
        <f t="shared" si="11"/>
        <v>0</v>
      </c>
      <c r="L16" s="22">
        <f t="shared" si="12"/>
        <v>0</v>
      </c>
      <c r="M16" s="23">
        <f t="shared" si="13"/>
        <v>-0.15044344418426894</v>
      </c>
      <c r="N16" s="22">
        <f t="shared" si="2"/>
        <v>0.125306146649376</v>
      </c>
      <c r="O16" s="22">
        <f t="shared" si="3"/>
        <v>0</v>
      </c>
      <c r="P16" s="22">
        <f t="shared" si="4"/>
        <v>0</v>
      </c>
      <c r="Q16" s="23">
        <f t="shared" si="5"/>
        <v>8.7366641403836071E-2</v>
      </c>
      <c r="R16" s="22">
        <f t="shared" si="6"/>
        <v>0.12263651966793933</v>
      </c>
      <c r="S16" s="22">
        <f t="shared" si="7"/>
        <v>0</v>
      </c>
      <c r="T16" s="22">
        <f t="shared" si="8"/>
        <v>0</v>
      </c>
      <c r="U16" s="24">
        <f t="shared" si="9"/>
        <v>5.1788865501158951E-2</v>
      </c>
    </row>
    <row r="17" spans="1:22" ht="15.95" customHeight="1">
      <c r="A17" s="18" t="s">
        <v>8</v>
      </c>
      <c r="B17" s="19">
        <v>0</v>
      </c>
      <c r="C17" s="19">
        <v>0</v>
      </c>
      <c r="D17" s="19">
        <v>35</v>
      </c>
      <c r="E17" s="20">
        <f t="shared" si="0"/>
        <v>35</v>
      </c>
      <c r="F17" s="19">
        <v>0</v>
      </c>
      <c r="G17" s="19">
        <v>0</v>
      </c>
      <c r="H17" s="19">
        <v>20</v>
      </c>
      <c r="I17" s="20">
        <f>+F17+G17+H17</f>
        <v>20</v>
      </c>
      <c r="J17" s="64">
        <f t="shared" si="10"/>
        <v>0</v>
      </c>
      <c r="K17" s="22">
        <f t="shared" si="11"/>
        <v>0</v>
      </c>
      <c r="L17" s="22">
        <f t="shared" si="12"/>
        <v>-0.42857142857142855</v>
      </c>
      <c r="M17" s="23">
        <f t="shared" si="13"/>
        <v>-0.42857142857142855</v>
      </c>
      <c r="N17" s="22">
        <f t="shared" si="2"/>
        <v>0</v>
      </c>
      <c r="O17" s="22">
        <f t="shared" si="3"/>
        <v>0</v>
      </c>
      <c r="P17" s="22">
        <f t="shared" si="4"/>
        <v>1.2129193235375659E-3</v>
      </c>
      <c r="Q17" s="23">
        <f t="shared" si="5"/>
        <v>3.7099261724691682E-5</v>
      </c>
      <c r="R17" s="22">
        <f t="shared" si="6"/>
        <v>0</v>
      </c>
      <c r="S17" s="22">
        <f t="shared" si="7"/>
        <v>0</v>
      </c>
      <c r="T17" s="22">
        <f t="shared" si="8"/>
        <v>8.960573476702509E-4</v>
      </c>
      <c r="U17" s="24">
        <f t="shared" si="9"/>
        <v>1.4791958499681233E-5</v>
      </c>
    </row>
    <row r="18" spans="1:22" ht="15.95" customHeight="1">
      <c r="A18" s="18" t="s">
        <v>59</v>
      </c>
      <c r="B18" s="19">
        <v>17913</v>
      </c>
      <c r="C18" s="19">
        <v>218493</v>
      </c>
      <c r="D18" s="19">
        <v>0</v>
      </c>
      <c r="E18" s="20">
        <f>+B18+C18+D18</f>
        <v>236406</v>
      </c>
      <c r="F18" s="19">
        <v>19361</v>
      </c>
      <c r="G18" s="19">
        <v>545323</v>
      </c>
      <c r="H18" s="19">
        <v>63</v>
      </c>
      <c r="I18" s="20">
        <f t="shared" si="1"/>
        <v>564747</v>
      </c>
      <c r="J18" s="64">
        <f t="shared" si="10"/>
        <v>8.0835147658125384E-2</v>
      </c>
      <c r="K18" s="22">
        <f t="shared" si="11"/>
        <v>1.4958373952483603</v>
      </c>
      <c r="L18" s="22">
        <f t="shared" si="12"/>
        <v>0</v>
      </c>
      <c r="M18" s="23">
        <f t="shared" si="13"/>
        <v>1.3888860688815006</v>
      </c>
      <c r="N18" s="22">
        <f t="shared" si="2"/>
        <v>2.723279915715604E-2</v>
      </c>
      <c r="O18" s="22">
        <f t="shared" si="3"/>
        <v>0.85087582656375349</v>
      </c>
      <c r="P18" s="22">
        <f t="shared" si="4"/>
        <v>0</v>
      </c>
      <c r="Q18" s="23">
        <f t="shared" si="5"/>
        <v>0.25058537335107034</v>
      </c>
      <c r="R18" s="22">
        <f t="shared" si="6"/>
        <v>3.3908368068934117E-2</v>
      </c>
      <c r="S18" s="22">
        <f t="shared" si="7"/>
        <v>0.71867825711070055</v>
      </c>
      <c r="T18" s="22">
        <f t="shared" si="8"/>
        <v>2.8225806451612902E-3</v>
      </c>
      <c r="U18" s="24">
        <f t="shared" si="9"/>
        <v>0.41768570934097388</v>
      </c>
    </row>
    <row r="19" spans="1:22" ht="15.95" customHeight="1">
      <c r="A19" s="18" t="s">
        <v>9</v>
      </c>
      <c r="B19" s="19">
        <v>0</v>
      </c>
      <c r="C19" s="19">
        <v>0</v>
      </c>
      <c r="D19" s="19">
        <v>13102</v>
      </c>
      <c r="E19" s="20">
        <f>+B19+C19+D19</f>
        <v>13102</v>
      </c>
      <c r="F19" s="19">
        <v>0</v>
      </c>
      <c r="G19" s="19">
        <v>0</v>
      </c>
      <c r="H19" s="19">
        <v>6664</v>
      </c>
      <c r="I19" s="20">
        <f t="shared" si="1"/>
        <v>6664</v>
      </c>
      <c r="J19" s="64">
        <f t="shared" si="10"/>
        <v>0</v>
      </c>
      <c r="K19" s="22">
        <f t="shared" si="11"/>
        <v>0</v>
      </c>
      <c r="L19" s="22">
        <f t="shared" si="12"/>
        <v>-0.49137536254007019</v>
      </c>
      <c r="M19" s="23">
        <f t="shared" si="13"/>
        <v>-0.49137536254007019</v>
      </c>
      <c r="N19" s="22">
        <f t="shared" ref="N19:N31" si="14">+B19/$B$32</f>
        <v>0</v>
      </c>
      <c r="O19" s="22">
        <f t="shared" ref="O19:O31" si="15">+C19/$C$32</f>
        <v>0</v>
      </c>
      <c r="P19" s="22">
        <f t="shared" ref="P19:P31" si="16">+D19/$D$32</f>
        <v>0.45404768505683396</v>
      </c>
      <c r="Q19" s="23">
        <f t="shared" ref="Q19:Q31" si="17">+E19/$E$32</f>
        <v>1.3887843631911725E-2</v>
      </c>
      <c r="R19" s="22">
        <f t="shared" si="6"/>
        <v>0</v>
      </c>
      <c r="S19" s="22">
        <f t="shared" si="7"/>
        <v>0</v>
      </c>
      <c r="T19" s="22">
        <f t="shared" si="8"/>
        <v>0.2985663082437276</v>
      </c>
      <c r="U19" s="24">
        <f t="shared" si="9"/>
        <v>4.9286805720937868E-3</v>
      </c>
    </row>
    <row r="20" spans="1:22" ht="15.95" customHeight="1">
      <c r="A20" s="18" t="s">
        <v>10</v>
      </c>
      <c r="B20" s="19">
        <v>49616</v>
      </c>
      <c r="C20" s="19">
        <v>10001</v>
      </c>
      <c r="D20" s="19">
        <v>281</v>
      </c>
      <c r="E20" s="20">
        <f>+B20+C20+D20</f>
        <v>59898</v>
      </c>
      <c r="F20" s="19">
        <v>73171</v>
      </c>
      <c r="G20" s="19">
        <v>609</v>
      </c>
      <c r="H20" s="19">
        <v>7396</v>
      </c>
      <c r="I20" s="20">
        <f t="shared" si="1"/>
        <v>81176</v>
      </c>
      <c r="J20" s="64">
        <f t="shared" si="10"/>
        <v>0.47474604966139955</v>
      </c>
      <c r="K20" s="22">
        <v>1</v>
      </c>
      <c r="L20" s="22">
        <f t="shared" si="12"/>
        <v>25.320284697508896</v>
      </c>
      <c r="M20" s="23">
        <f t="shared" si="13"/>
        <v>0.35523723663561385</v>
      </c>
      <c r="N20" s="22">
        <f t="shared" si="14"/>
        <v>7.5430277618570546E-2</v>
      </c>
      <c r="O20" s="22">
        <f t="shared" si="15"/>
        <v>3.8946827319246376E-2</v>
      </c>
      <c r="P20" s="22">
        <f t="shared" si="16"/>
        <v>9.7380094261158862E-3</v>
      </c>
      <c r="Q20" s="23">
        <f t="shared" si="17"/>
        <v>6.3490616536730923E-2</v>
      </c>
      <c r="R20" s="22">
        <f t="shared" si="6"/>
        <v>0.12814984763038986</v>
      </c>
      <c r="S20" s="22">
        <f t="shared" si="7"/>
        <v>8.025978339083747E-4</v>
      </c>
      <c r="T20" s="22">
        <f t="shared" si="8"/>
        <v>0.33136200716845876</v>
      </c>
      <c r="U20" s="24">
        <f t="shared" si="9"/>
        <v>6.003760115850619E-2</v>
      </c>
    </row>
    <row r="21" spans="1:22" ht="15.95" customHeight="1">
      <c r="A21" s="18" t="s">
        <v>11</v>
      </c>
      <c r="B21" s="19">
        <v>6555</v>
      </c>
      <c r="C21" s="19">
        <v>349</v>
      </c>
      <c r="D21" s="19">
        <v>0</v>
      </c>
      <c r="E21" s="20">
        <f>+B21+C21+D21</f>
        <v>6904</v>
      </c>
      <c r="F21" s="19">
        <v>4855</v>
      </c>
      <c r="G21" s="19">
        <v>0</v>
      </c>
      <c r="H21" s="19">
        <v>0</v>
      </c>
      <c r="I21" s="20">
        <f t="shared" si="1"/>
        <v>4855</v>
      </c>
      <c r="J21" s="64">
        <f t="shared" si="10"/>
        <v>-0.2593440122044241</v>
      </c>
      <c r="K21" s="22">
        <f t="shared" si="11"/>
        <v>-1</v>
      </c>
      <c r="L21" s="22">
        <f t="shared" si="12"/>
        <v>0</v>
      </c>
      <c r="M21" s="23">
        <f t="shared" si="13"/>
        <v>-0.29678447276940906</v>
      </c>
      <c r="N21" s="22">
        <f t="shared" si="14"/>
        <v>9.9654440057588261E-3</v>
      </c>
      <c r="O21" s="22">
        <f t="shared" si="15"/>
        <v>1.359108362605438E-3</v>
      </c>
      <c r="P21" s="22">
        <f t="shared" si="16"/>
        <v>0</v>
      </c>
      <c r="Q21" s="23">
        <f t="shared" si="17"/>
        <v>7.3180943699220381E-3</v>
      </c>
      <c r="R21" s="22">
        <f t="shared" si="6"/>
        <v>8.5029247959648325E-3</v>
      </c>
      <c r="S21" s="22">
        <f t="shared" si="7"/>
        <v>0</v>
      </c>
      <c r="T21" s="22">
        <f t="shared" si="8"/>
        <v>0</v>
      </c>
      <c r="U21" s="24">
        <f t="shared" si="9"/>
        <v>3.5907479257976196E-3</v>
      </c>
    </row>
    <row r="22" spans="1:22" ht="15.95" customHeight="1">
      <c r="A22" s="18" t="s">
        <v>37</v>
      </c>
      <c r="B22" s="19">
        <v>0</v>
      </c>
      <c r="C22" s="19">
        <v>0</v>
      </c>
      <c r="D22" s="19">
        <v>140</v>
      </c>
      <c r="E22" s="20">
        <f>+B22+C22+D22</f>
        <v>140</v>
      </c>
      <c r="F22" s="19">
        <v>0</v>
      </c>
      <c r="G22" s="19">
        <v>0</v>
      </c>
      <c r="H22" s="19">
        <v>78</v>
      </c>
      <c r="I22" s="20">
        <f t="shared" si="1"/>
        <v>78</v>
      </c>
      <c r="J22" s="64">
        <f t="shared" si="10"/>
        <v>0</v>
      </c>
      <c r="K22" s="22">
        <f t="shared" si="11"/>
        <v>0</v>
      </c>
      <c r="L22" s="22">
        <f t="shared" si="12"/>
        <v>-0.44285714285714284</v>
      </c>
      <c r="M22" s="23">
        <f t="shared" si="13"/>
        <v>-0.44285714285714284</v>
      </c>
      <c r="N22" s="22">
        <f t="shared" si="14"/>
        <v>0</v>
      </c>
      <c r="O22" s="22">
        <f t="shared" si="15"/>
        <v>0</v>
      </c>
      <c r="P22" s="22">
        <f t="shared" si="16"/>
        <v>4.8516772941502636E-3</v>
      </c>
      <c r="Q22" s="23">
        <f t="shared" si="17"/>
        <v>1.4839704689876673E-4</v>
      </c>
      <c r="R22" s="22">
        <f t="shared" si="6"/>
        <v>0</v>
      </c>
      <c r="S22" s="22">
        <f t="shared" si="7"/>
        <v>0</v>
      </c>
      <c r="T22" s="22">
        <f t="shared" si="8"/>
        <v>3.4946236559139786E-3</v>
      </c>
      <c r="U22" s="24">
        <f t="shared" si="9"/>
        <v>5.7688638148756813E-5</v>
      </c>
    </row>
    <row r="23" spans="1:22" ht="15.95" customHeight="1">
      <c r="A23" s="18" t="s">
        <v>41</v>
      </c>
      <c r="B23" s="19">
        <v>132474</v>
      </c>
      <c r="C23" s="19">
        <v>6077</v>
      </c>
      <c r="D23" s="19">
        <v>0</v>
      </c>
      <c r="E23" s="20">
        <f t="shared" ref="E23:E31" si="18">+B23+C23+D23</f>
        <v>138551</v>
      </c>
      <c r="F23" s="19">
        <v>133591</v>
      </c>
      <c r="G23" s="19">
        <v>40230</v>
      </c>
      <c r="H23" s="19">
        <v>0</v>
      </c>
      <c r="I23" s="20">
        <f t="shared" si="1"/>
        <v>173821</v>
      </c>
      <c r="J23" s="64">
        <f t="shared" si="10"/>
        <v>8.4318432296148684E-3</v>
      </c>
      <c r="K23" s="22">
        <f t="shared" si="11"/>
        <v>5.6200427842685539</v>
      </c>
      <c r="L23" s="22">
        <f t="shared" si="12"/>
        <v>0</v>
      </c>
      <c r="M23" s="23">
        <f t="shared" si="13"/>
        <v>0.2545633016001328</v>
      </c>
      <c r="N23" s="22">
        <f t="shared" si="14"/>
        <v>0.20139774663903809</v>
      </c>
      <c r="O23" s="22">
        <f t="shared" si="15"/>
        <v>2.3665620399866038E-2</v>
      </c>
      <c r="P23" s="22">
        <f t="shared" si="16"/>
        <v>0</v>
      </c>
      <c r="Q23" s="23">
        <f t="shared" si="17"/>
        <v>0.14686113746336449</v>
      </c>
      <c r="R23" s="22">
        <f t="shared" si="6"/>
        <v>0.23396791481312831</v>
      </c>
      <c r="S23" s="22">
        <f t="shared" si="7"/>
        <v>5.3018901244883274E-2</v>
      </c>
      <c r="T23" s="22">
        <f t="shared" si="8"/>
        <v>0</v>
      </c>
      <c r="U23" s="24">
        <f t="shared" si="9"/>
        <v>0.12855765091865459</v>
      </c>
    </row>
    <row r="24" spans="1:22" ht="15.95" customHeight="1">
      <c r="A24" s="18" t="s">
        <v>19</v>
      </c>
      <c r="B24" s="19">
        <v>232</v>
      </c>
      <c r="C24" s="19">
        <v>0</v>
      </c>
      <c r="D24" s="19">
        <v>0</v>
      </c>
      <c r="E24" s="20">
        <f t="shared" si="18"/>
        <v>232</v>
      </c>
      <c r="F24" s="19">
        <v>400</v>
      </c>
      <c r="G24" s="19">
        <v>0</v>
      </c>
      <c r="H24" s="19">
        <v>0</v>
      </c>
      <c r="I24" s="20">
        <f t="shared" si="1"/>
        <v>400</v>
      </c>
      <c r="J24" s="64">
        <f t="shared" si="10"/>
        <v>0.72413793103448276</v>
      </c>
      <c r="K24" s="22">
        <f t="shared" si="11"/>
        <v>0</v>
      </c>
      <c r="L24" s="22">
        <f t="shared" si="12"/>
        <v>0</v>
      </c>
      <c r="M24" s="23">
        <f t="shared" si="13"/>
        <v>0.72413793103448276</v>
      </c>
      <c r="N24" s="22">
        <f t="shared" si="14"/>
        <v>3.527052645821583E-4</v>
      </c>
      <c r="O24" s="22">
        <f t="shared" si="15"/>
        <v>0</v>
      </c>
      <c r="P24" s="22">
        <f t="shared" si="16"/>
        <v>0</v>
      </c>
      <c r="Q24" s="23">
        <f t="shared" si="17"/>
        <v>2.4591510628938482E-4</v>
      </c>
      <c r="R24" s="22">
        <f t="shared" si="6"/>
        <v>7.0054993169638168E-4</v>
      </c>
      <c r="S24" s="22">
        <f t="shared" si="7"/>
        <v>0</v>
      </c>
      <c r="T24" s="22">
        <f t="shared" si="8"/>
        <v>0</v>
      </c>
      <c r="U24" s="24">
        <f t="shared" si="9"/>
        <v>2.9583916999362464E-4</v>
      </c>
    </row>
    <row r="25" spans="1:22" ht="15.95" customHeight="1">
      <c r="A25" s="18" t="s">
        <v>51</v>
      </c>
      <c r="B25" s="19">
        <v>17838</v>
      </c>
      <c r="C25" s="19">
        <v>0</v>
      </c>
      <c r="D25" s="19">
        <v>0</v>
      </c>
      <c r="E25" s="20">
        <f t="shared" si="18"/>
        <v>17838</v>
      </c>
      <c r="F25" s="19">
        <v>0</v>
      </c>
      <c r="G25" s="19">
        <v>0</v>
      </c>
      <c r="H25" s="19">
        <v>0</v>
      </c>
      <c r="I25" s="20">
        <f t="shared" si="1"/>
        <v>0</v>
      </c>
      <c r="J25" s="64">
        <f t="shared" si="10"/>
        <v>-1</v>
      </c>
      <c r="K25" s="22">
        <f t="shared" si="11"/>
        <v>0</v>
      </c>
      <c r="L25" s="22">
        <f t="shared" si="12"/>
        <v>0</v>
      </c>
      <c r="M25" s="23">
        <f t="shared" si="13"/>
        <v>-1</v>
      </c>
      <c r="N25" s="22">
        <f t="shared" si="14"/>
        <v>2.7118778058691981E-2</v>
      </c>
      <c r="O25" s="22">
        <f t="shared" si="15"/>
        <v>0</v>
      </c>
      <c r="P25" s="22">
        <f t="shared" si="16"/>
        <v>0</v>
      </c>
      <c r="Q25" s="23">
        <f t="shared" si="17"/>
        <v>1.8907903732715718E-2</v>
      </c>
      <c r="R25" s="22">
        <f t="shared" si="6"/>
        <v>0</v>
      </c>
      <c r="S25" s="22">
        <f t="shared" si="7"/>
        <v>0</v>
      </c>
      <c r="T25" s="22">
        <f t="shared" si="8"/>
        <v>0</v>
      </c>
      <c r="U25" s="24">
        <f t="shared" si="9"/>
        <v>0</v>
      </c>
      <c r="V25" s="43" t="s">
        <v>34</v>
      </c>
    </row>
    <row r="26" spans="1:22" ht="15.95" customHeight="1">
      <c r="A26" s="18" t="s">
        <v>44</v>
      </c>
      <c r="B26" s="19">
        <v>5982</v>
      </c>
      <c r="C26" s="19">
        <v>0</v>
      </c>
      <c r="D26" s="19">
        <v>0</v>
      </c>
      <c r="E26" s="20">
        <f t="shared" si="18"/>
        <v>5982</v>
      </c>
      <c r="F26" s="19">
        <v>0</v>
      </c>
      <c r="G26" s="19">
        <v>0</v>
      </c>
      <c r="H26" s="19">
        <v>0</v>
      </c>
      <c r="I26" s="20">
        <f>+F26+G26+H26</f>
        <v>0</v>
      </c>
      <c r="J26" s="64">
        <f t="shared" si="10"/>
        <v>-1</v>
      </c>
      <c r="K26" s="22">
        <f t="shared" si="11"/>
        <v>0</v>
      </c>
      <c r="L26" s="22">
        <f t="shared" si="12"/>
        <v>0</v>
      </c>
      <c r="M26" s="23">
        <f t="shared" si="13"/>
        <v>-1</v>
      </c>
      <c r="N26" s="22">
        <f t="shared" si="14"/>
        <v>9.0943228134934082E-3</v>
      </c>
      <c r="O26" s="22">
        <f t="shared" si="15"/>
        <v>0</v>
      </c>
      <c r="P26" s="22">
        <f t="shared" si="16"/>
        <v>0</v>
      </c>
      <c r="Q26" s="23">
        <f t="shared" si="17"/>
        <v>6.3407938182030174E-3</v>
      </c>
      <c r="R26" s="22">
        <f t="shared" si="6"/>
        <v>0</v>
      </c>
      <c r="S26" s="22">
        <f t="shared" si="7"/>
        <v>0</v>
      </c>
      <c r="T26" s="22">
        <f t="shared" si="8"/>
        <v>0</v>
      </c>
      <c r="U26" s="24">
        <f t="shared" si="9"/>
        <v>0</v>
      </c>
    </row>
    <row r="27" spans="1:22" ht="15.95" customHeight="1">
      <c r="A27" s="18" t="s">
        <v>39</v>
      </c>
      <c r="B27" s="19">
        <v>0</v>
      </c>
      <c r="C27" s="19">
        <v>0</v>
      </c>
      <c r="D27" s="19">
        <v>11262</v>
      </c>
      <c r="E27" s="20">
        <f t="shared" si="18"/>
        <v>11262</v>
      </c>
      <c r="F27" s="19">
        <v>0</v>
      </c>
      <c r="G27" s="19">
        <v>0</v>
      </c>
      <c r="H27" s="19">
        <v>5660</v>
      </c>
      <c r="I27" s="20">
        <f>+F27+G27+H27</f>
        <v>5660</v>
      </c>
      <c r="J27" s="64">
        <f t="shared" si="10"/>
        <v>0</v>
      </c>
      <c r="K27" s="22">
        <f t="shared" si="11"/>
        <v>0</v>
      </c>
      <c r="L27" s="22">
        <f t="shared" si="12"/>
        <v>-0.49742496892203869</v>
      </c>
      <c r="M27" s="23">
        <f t="shared" si="13"/>
        <v>-0.49742496892203869</v>
      </c>
      <c r="N27" s="22">
        <f t="shared" si="14"/>
        <v>0</v>
      </c>
      <c r="O27" s="22">
        <f t="shared" si="15"/>
        <v>0</v>
      </c>
      <c r="P27" s="22">
        <f t="shared" si="16"/>
        <v>0.3902827834765733</v>
      </c>
      <c r="Q27" s="23">
        <f t="shared" si="17"/>
        <v>1.1937482444099362E-2</v>
      </c>
      <c r="R27" s="22">
        <f t="shared" si="6"/>
        <v>0</v>
      </c>
      <c r="S27" s="22">
        <f t="shared" si="7"/>
        <v>0</v>
      </c>
      <c r="T27" s="22">
        <f t="shared" si="8"/>
        <v>0.25358422939068098</v>
      </c>
      <c r="U27" s="24">
        <f t="shared" si="9"/>
        <v>4.1861242554097891E-3</v>
      </c>
    </row>
    <row r="28" spans="1:22" ht="15.95" customHeight="1">
      <c r="A28" s="18" t="s">
        <v>35</v>
      </c>
      <c r="B28" s="19">
        <v>143791</v>
      </c>
      <c r="C28" s="19">
        <v>5942</v>
      </c>
      <c r="D28" s="19">
        <v>0</v>
      </c>
      <c r="E28" s="20">
        <f t="shared" si="18"/>
        <v>149733</v>
      </c>
      <c r="F28" s="19">
        <v>114752</v>
      </c>
      <c r="G28" s="19">
        <v>3864</v>
      </c>
      <c r="H28" s="19">
        <v>0</v>
      </c>
      <c r="I28" s="20">
        <f t="shared" si="1"/>
        <v>118616</v>
      </c>
      <c r="J28" s="64">
        <f t="shared" si="10"/>
        <v>-0.20195283432203684</v>
      </c>
      <c r="K28" s="22">
        <f t="shared" si="11"/>
        <v>-0.34971390104341971</v>
      </c>
      <c r="L28" s="22">
        <f t="shared" si="12"/>
        <v>0</v>
      </c>
      <c r="M28" s="23">
        <f t="shared" si="13"/>
        <v>-0.20781658017938598</v>
      </c>
      <c r="N28" s="22">
        <f t="shared" si="14"/>
        <v>0.21860277025660829</v>
      </c>
      <c r="O28" s="22">
        <f t="shared" si="15"/>
        <v>2.3139890804015795E-2</v>
      </c>
      <c r="P28" s="22">
        <f t="shared" si="16"/>
        <v>0</v>
      </c>
      <c r="Q28" s="23">
        <f t="shared" si="17"/>
        <v>0.15871382159495026</v>
      </c>
      <c r="R28" s="22">
        <f t="shared" si="6"/>
        <v>0.20097376440505796</v>
      </c>
      <c r="S28" s="22">
        <f t="shared" si="7"/>
        <v>5.0923448772117567E-3</v>
      </c>
      <c r="T28" s="22">
        <f t="shared" si="8"/>
        <v>0</v>
      </c>
      <c r="U28" s="24">
        <f t="shared" si="9"/>
        <v>8.7728147469909465E-2</v>
      </c>
    </row>
    <row r="29" spans="1:22" ht="15.95" customHeight="1">
      <c r="A29" s="18" t="s">
        <v>12</v>
      </c>
      <c r="B29" s="19">
        <v>139703</v>
      </c>
      <c r="C29" s="19">
        <v>0</v>
      </c>
      <c r="D29" s="19">
        <v>0</v>
      </c>
      <c r="E29" s="20">
        <f t="shared" si="18"/>
        <v>139703</v>
      </c>
      <c r="F29" s="19">
        <v>107834</v>
      </c>
      <c r="G29" s="19">
        <v>7223</v>
      </c>
      <c r="H29" s="19">
        <v>0</v>
      </c>
      <c r="I29" s="20">
        <f>+F29+G29+H29</f>
        <v>115057</v>
      </c>
      <c r="J29" s="64">
        <f t="shared" si="10"/>
        <v>-0.22811965383706864</v>
      </c>
      <c r="K29" s="22">
        <f t="shared" si="11"/>
        <v>0</v>
      </c>
      <c r="L29" s="22">
        <f t="shared" si="12"/>
        <v>0</v>
      </c>
      <c r="M29" s="23">
        <f t="shared" si="13"/>
        <v>-0.1764171134478143</v>
      </c>
      <c r="N29" s="22">
        <f t="shared" si="14"/>
        <v>0.21238786024966061</v>
      </c>
      <c r="O29" s="22">
        <f t="shared" si="15"/>
        <v>0</v>
      </c>
      <c r="P29" s="22">
        <f t="shared" si="16"/>
        <v>0</v>
      </c>
      <c r="Q29" s="23">
        <f t="shared" si="17"/>
        <v>0.14808223316356003</v>
      </c>
      <c r="R29" s="22">
        <f t="shared" si="6"/>
        <v>0.18885775333636906</v>
      </c>
      <c r="S29" s="22">
        <f t="shared" si="7"/>
        <v>9.5191529627589328E-3</v>
      </c>
      <c r="T29" s="22">
        <f t="shared" si="8"/>
        <v>0</v>
      </c>
      <c r="U29" s="24">
        <f t="shared" si="9"/>
        <v>8.5095918454891187E-2</v>
      </c>
    </row>
    <row r="30" spans="1:22" ht="15.95" customHeight="1">
      <c r="A30" s="18" t="s">
        <v>43</v>
      </c>
      <c r="B30" s="19">
        <v>7983</v>
      </c>
      <c r="C30" s="19">
        <v>7412</v>
      </c>
      <c r="D30" s="19">
        <v>0</v>
      </c>
      <c r="E30" s="20">
        <f>+B30+C30+D30</f>
        <v>15395</v>
      </c>
      <c r="F30" s="19">
        <v>7168</v>
      </c>
      <c r="G30" s="19">
        <v>22236</v>
      </c>
      <c r="H30" s="19">
        <v>0</v>
      </c>
      <c r="I30" s="20">
        <f>+F30+G30+H30</f>
        <v>29404</v>
      </c>
      <c r="J30" s="64">
        <f t="shared" si="10"/>
        <v>-0.10209194538394087</v>
      </c>
      <c r="K30" s="22">
        <f t="shared" si="11"/>
        <v>2</v>
      </c>
      <c r="L30" s="22">
        <f t="shared" si="12"/>
        <v>0</v>
      </c>
      <c r="M30" s="23">
        <f t="shared" si="13"/>
        <v>0.90997076973043201</v>
      </c>
      <c r="N30" s="22">
        <f t="shared" si="14"/>
        <v>1.2136405720514524E-2</v>
      </c>
      <c r="O30" s="22">
        <f t="shared" si="15"/>
        <v>2.886450195882953E-2</v>
      </c>
      <c r="P30" s="22">
        <f t="shared" si="16"/>
        <v>0</v>
      </c>
      <c r="Q30" s="23">
        <f t="shared" si="17"/>
        <v>1.631837526433224E-2</v>
      </c>
      <c r="R30" s="22">
        <f t="shared" si="6"/>
        <v>1.2553854775999159E-2</v>
      </c>
      <c r="S30" s="22">
        <f t="shared" si="7"/>
        <v>2.9304705147432872E-2</v>
      </c>
      <c r="T30" s="22">
        <f t="shared" si="8"/>
        <v>0</v>
      </c>
      <c r="U30" s="24">
        <f t="shared" si="9"/>
        <v>2.1747137386231349E-2</v>
      </c>
    </row>
    <row r="31" spans="1:22" ht="15.95" customHeight="1" thickBot="1">
      <c r="A31" s="18" t="s">
        <v>45</v>
      </c>
      <c r="B31" s="19">
        <v>11576</v>
      </c>
      <c r="C31" s="19">
        <v>364</v>
      </c>
      <c r="D31" s="19">
        <v>0</v>
      </c>
      <c r="E31" s="20">
        <f t="shared" si="18"/>
        <v>11940</v>
      </c>
      <c r="F31" s="19">
        <v>0</v>
      </c>
      <c r="G31" s="19">
        <v>0</v>
      </c>
      <c r="H31" s="19">
        <v>0</v>
      </c>
      <c r="I31" s="20">
        <f t="shared" si="1"/>
        <v>0</v>
      </c>
      <c r="J31" s="64">
        <f t="shared" si="10"/>
        <v>-1</v>
      </c>
      <c r="K31" s="22">
        <v>1</v>
      </c>
      <c r="L31" s="66">
        <f t="shared" si="12"/>
        <v>0</v>
      </c>
      <c r="M31" s="23">
        <f t="shared" si="13"/>
        <v>-1</v>
      </c>
      <c r="N31" s="22">
        <f t="shared" si="14"/>
        <v>1.7598776477599415E-2</v>
      </c>
      <c r="O31" s="22">
        <f t="shared" si="15"/>
        <v>1.4175227621443538E-3</v>
      </c>
      <c r="P31" s="22">
        <f t="shared" si="16"/>
        <v>0</v>
      </c>
      <c r="Q31" s="23">
        <f t="shared" si="17"/>
        <v>1.265614814265196E-2</v>
      </c>
      <c r="R31" s="22">
        <f t="shared" si="6"/>
        <v>0</v>
      </c>
      <c r="S31" s="22">
        <f t="shared" si="7"/>
        <v>0</v>
      </c>
      <c r="T31" s="22">
        <f t="shared" si="8"/>
        <v>0</v>
      </c>
      <c r="U31" s="24">
        <f t="shared" si="9"/>
        <v>0</v>
      </c>
    </row>
    <row r="32" spans="1:22" ht="15.95" customHeight="1" thickBot="1">
      <c r="A32" s="47" t="s">
        <v>13</v>
      </c>
      <c r="B32" s="48">
        <f t="shared" ref="B32:I32" si="19">SUM(B11:B31)</f>
        <v>657773</v>
      </c>
      <c r="C32" s="48">
        <f t="shared" si="19"/>
        <v>256786</v>
      </c>
      <c r="D32" s="48">
        <f t="shared" si="19"/>
        <v>28856</v>
      </c>
      <c r="E32" s="49">
        <f t="shared" si="19"/>
        <v>943415</v>
      </c>
      <c r="F32" s="48">
        <f t="shared" si="19"/>
        <v>570980</v>
      </c>
      <c r="G32" s="48">
        <f t="shared" si="19"/>
        <v>758786</v>
      </c>
      <c r="H32" s="48">
        <f t="shared" si="19"/>
        <v>22320</v>
      </c>
      <c r="I32" s="48">
        <f t="shared" si="19"/>
        <v>1352086</v>
      </c>
      <c r="J32" s="70">
        <f>IF(+B32&gt;0,(+F32-B32)/B32,0)</f>
        <v>-0.13194977598654856</v>
      </c>
      <c r="K32" s="69">
        <f>IF(+C32&gt;0,(+G32-C32)/C32,0)</f>
        <v>1.9549352379023779</v>
      </c>
      <c r="L32" s="69">
        <f>IF(+D32&gt;0,(+H32-D32)/D32,0)</f>
        <v>-0.22650401996118658</v>
      </c>
      <c r="M32" s="68">
        <f t="shared" si="13"/>
        <v>0.43318263966547066</v>
      </c>
      <c r="N32" s="50">
        <f t="shared" ref="N32:U32" si="20">SUM(N11:N31)</f>
        <v>1</v>
      </c>
      <c r="O32" s="50">
        <f t="shared" si="20"/>
        <v>1</v>
      </c>
      <c r="P32" s="50">
        <f t="shared" si="20"/>
        <v>1</v>
      </c>
      <c r="Q32" s="51">
        <f t="shared" si="20"/>
        <v>1</v>
      </c>
      <c r="R32" s="50">
        <f t="shared" si="20"/>
        <v>1</v>
      </c>
      <c r="S32" s="50">
        <f t="shared" si="20"/>
        <v>1</v>
      </c>
      <c r="T32" s="50">
        <f t="shared" si="20"/>
        <v>1</v>
      </c>
      <c r="U32" s="52">
        <f t="shared" si="20"/>
        <v>1</v>
      </c>
    </row>
    <row r="33" spans="1:21" ht="15.95" customHeight="1">
      <c r="A33" s="55"/>
      <c r="B33" s="61" t="s">
        <v>20</v>
      </c>
      <c r="G33" s="43" t="s">
        <v>20</v>
      </c>
    </row>
    <row r="34" spans="1:21" ht="15.95" customHeight="1">
      <c r="A34" s="55" t="s">
        <v>20</v>
      </c>
      <c r="B34" s="43" t="s">
        <v>20</v>
      </c>
    </row>
    <row r="35" spans="1:21" ht="15.95" customHeight="1">
      <c r="A35" s="14" t="s">
        <v>58</v>
      </c>
      <c r="B35" s="55"/>
      <c r="C35" s="55"/>
      <c r="D35" s="55"/>
      <c r="E35" s="55"/>
      <c r="F35" s="55"/>
      <c r="G35" s="55"/>
      <c r="H35" s="55"/>
      <c r="I35" s="55"/>
      <c r="J35" s="55"/>
      <c r="K35" s="55"/>
      <c r="L35" s="55"/>
      <c r="M35" s="55"/>
      <c r="N35" s="55"/>
      <c r="O35" s="55"/>
      <c r="P35" s="55"/>
      <c r="Q35" s="55"/>
      <c r="R35" s="55"/>
      <c r="S35" s="55"/>
      <c r="T35" s="55"/>
      <c r="U35" s="55"/>
    </row>
    <row r="36" spans="1:21" ht="15.95" customHeight="1">
      <c r="P36" s="55"/>
      <c r="Q36" s="55"/>
      <c r="R36" s="55"/>
      <c r="S36" s="55"/>
      <c r="T36" s="55"/>
      <c r="U36" s="55"/>
    </row>
    <row r="37" spans="1:21" ht="15.95" customHeight="1">
      <c r="A37" s="55" t="str">
        <f>+A2</f>
        <v>Date:</v>
      </c>
      <c r="B37" s="57">
        <f>+B2</f>
        <v>40249</v>
      </c>
      <c r="C37" s="55"/>
      <c r="D37" s="55"/>
      <c r="E37" s="55"/>
      <c r="F37" s="55"/>
      <c r="G37" s="55"/>
      <c r="H37" s="55"/>
      <c r="I37" s="55"/>
      <c r="J37" s="55"/>
      <c r="K37" s="55"/>
      <c r="L37" s="55"/>
      <c r="M37" s="55"/>
      <c r="N37" s="55"/>
      <c r="O37" s="55"/>
      <c r="P37" s="55"/>
      <c r="Q37" s="55"/>
      <c r="R37" s="55"/>
      <c r="S37" s="55"/>
      <c r="T37" s="55"/>
      <c r="U37" s="55"/>
    </row>
    <row r="38" spans="1:21" ht="15.95" customHeight="1">
      <c r="A38" s="55"/>
      <c r="B38" s="55"/>
      <c r="C38" s="55"/>
      <c r="D38" s="55"/>
      <c r="E38" s="55"/>
      <c r="F38" s="55"/>
      <c r="G38" s="55"/>
      <c r="H38" s="55"/>
      <c r="I38" s="55"/>
      <c r="J38" s="55"/>
      <c r="K38" s="55"/>
      <c r="L38" s="55"/>
      <c r="M38" s="55"/>
      <c r="N38" s="55"/>
      <c r="O38" s="55"/>
      <c r="P38" s="55"/>
      <c r="Q38" s="55"/>
      <c r="R38" s="55"/>
      <c r="S38" s="55"/>
      <c r="T38" s="55"/>
      <c r="U38" s="55"/>
    </row>
    <row r="39" spans="1:21" ht="15.95" customHeight="1">
      <c r="A39" s="55"/>
      <c r="B39" s="55"/>
      <c r="C39" s="14" t="s">
        <v>57</v>
      </c>
      <c r="D39" s="55"/>
      <c r="E39" s="55"/>
      <c r="F39" s="55"/>
      <c r="G39" s="55"/>
      <c r="H39" s="55"/>
      <c r="I39" s="55"/>
      <c r="J39" s="55"/>
      <c r="K39" s="55"/>
      <c r="L39" s="55"/>
      <c r="M39" s="55"/>
      <c r="N39" s="55"/>
      <c r="O39" s="55"/>
      <c r="P39" s="55"/>
      <c r="Q39" s="55"/>
      <c r="R39" s="55"/>
      <c r="S39" s="55"/>
      <c r="T39" s="55"/>
      <c r="U39" s="55"/>
    </row>
    <row r="40" spans="1:21" ht="15.95" customHeight="1" thickBot="1">
      <c r="A40" s="55"/>
      <c r="B40" s="55"/>
      <c r="C40" s="55"/>
      <c r="D40" s="55"/>
      <c r="E40" s="55"/>
      <c r="F40" s="55"/>
      <c r="G40" s="55"/>
      <c r="H40" s="55"/>
      <c r="I40" s="55"/>
      <c r="J40" s="55"/>
      <c r="K40" s="55"/>
      <c r="L40" s="55"/>
      <c r="M40" s="55"/>
      <c r="N40" s="55"/>
      <c r="O40" s="55"/>
      <c r="P40" s="55"/>
      <c r="Q40" s="55"/>
      <c r="R40" s="55"/>
      <c r="S40" s="55"/>
      <c r="T40" s="55"/>
      <c r="U40" s="55"/>
    </row>
    <row r="41" spans="1:21" ht="15.95" customHeight="1">
      <c r="A41" s="26"/>
      <c r="B41" s="27"/>
      <c r="C41" s="27"/>
      <c r="D41" s="27"/>
      <c r="E41" s="27"/>
      <c r="F41" s="27"/>
      <c r="G41" s="27"/>
      <c r="H41" s="27"/>
      <c r="I41" s="27"/>
      <c r="J41" s="27"/>
      <c r="K41" s="27"/>
      <c r="L41" s="27"/>
      <c r="M41" s="27"/>
      <c r="N41" s="27"/>
      <c r="O41" s="27"/>
      <c r="P41" s="27"/>
      <c r="Q41" s="27"/>
      <c r="R41" s="27"/>
      <c r="S41" s="27"/>
      <c r="T41" s="27"/>
      <c r="U41" s="28"/>
    </row>
    <row r="42" spans="1:21" ht="15.95" customHeight="1">
      <c r="A42" s="29"/>
      <c r="B42" s="30"/>
      <c r="C42" s="30"/>
      <c r="D42" s="30" t="s">
        <v>21</v>
      </c>
      <c r="E42" s="30"/>
      <c r="F42" s="30"/>
      <c r="G42" s="30"/>
      <c r="H42" s="30"/>
      <c r="I42" s="30"/>
      <c r="J42" s="154" t="s">
        <v>46</v>
      </c>
      <c r="K42" s="155"/>
      <c r="L42" s="155"/>
      <c r="M42" s="156"/>
      <c r="N42" s="30"/>
      <c r="O42" s="30"/>
      <c r="P42" s="30" t="s">
        <v>26</v>
      </c>
      <c r="Q42" s="30"/>
      <c r="R42" s="30"/>
      <c r="S42" s="30"/>
      <c r="T42" s="30"/>
      <c r="U42" s="31"/>
    </row>
    <row r="43" spans="1:21" ht="15.95" customHeight="1">
      <c r="A43" s="32"/>
      <c r="B43" s="30"/>
      <c r="C43" s="30">
        <f>+C8</f>
        <v>2008</v>
      </c>
      <c r="D43" s="30"/>
      <c r="E43" s="33"/>
      <c r="F43" s="30"/>
      <c r="G43" s="30">
        <f>+G8</f>
        <v>2009</v>
      </c>
      <c r="H43" s="30"/>
      <c r="I43" s="30"/>
      <c r="J43" s="62"/>
      <c r="K43" s="30"/>
      <c r="L43" s="30"/>
      <c r="M43" s="63" t="s">
        <v>20</v>
      </c>
      <c r="N43" s="30"/>
      <c r="O43" s="30">
        <f>+C43</f>
        <v>2008</v>
      </c>
      <c r="P43" s="30"/>
      <c r="Q43" s="33"/>
      <c r="R43" s="30"/>
      <c r="S43" s="30">
        <f>+G43</f>
        <v>2009</v>
      </c>
      <c r="T43" s="30"/>
      <c r="U43" s="31"/>
    </row>
    <row r="44" spans="1:21" ht="15.95" customHeight="1" thickBot="1">
      <c r="A44" s="34" t="s">
        <v>2</v>
      </c>
      <c r="B44" s="37" t="s">
        <v>3</v>
      </c>
      <c r="C44" s="37" t="s">
        <v>4</v>
      </c>
      <c r="D44" s="37" t="s">
        <v>5</v>
      </c>
      <c r="E44" s="38" t="s">
        <v>6</v>
      </c>
      <c r="F44" s="37" t="s">
        <v>3</v>
      </c>
      <c r="G44" s="37" t="s">
        <v>4</v>
      </c>
      <c r="H44" s="37" t="s">
        <v>5</v>
      </c>
      <c r="I44" s="38" t="s">
        <v>6</v>
      </c>
      <c r="J44" s="37" t="s">
        <v>3</v>
      </c>
      <c r="K44" s="37" t="s">
        <v>4</v>
      </c>
      <c r="L44" s="37" t="s">
        <v>5</v>
      </c>
      <c r="M44" s="38" t="s">
        <v>6</v>
      </c>
      <c r="N44" s="37" t="s">
        <v>3</v>
      </c>
      <c r="O44" s="37" t="s">
        <v>4</v>
      </c>
      <c r="P44" s="37" t="s">
        <v>5</v>
      </c>
      <c r="Q44" s="38" t="s">
        <v>6</v>
      </c>
      <c r="R44" s="37" t="s">
        <v>3</v>
      </c>
      <c r="S44" s="37" t="s">
        <v>4</v>
      </c>
      <c r="T44" s="37" t="s">
        <v>5</v>
      </c>
      <c r="U44" s="39" t="s">
        <v>6</v>
      </c>
    </row>
    <row r="45" spans="1:21" ht="15.95" customHeight="1" thickTop="1">
      <c r="A45" s="18"/>
      <c r="B45" s="44"/>
      <c r="C45" s="44"/>
      <c r="D45" s="44"/>
      <c r="E45" s="45"/>
      <c r="F45" s="44"/>
      <c r="G45" s="44"/>
      <c r="H45" s="44"/>
      <c r="I45" s="45"/>
      <c r="J45" s="44"/>
      <c r="K45" s="65"/>
      <c r="L45" s="65"/>
      <c r="M45" s="45"/>
      <c r="N45" s="44"/>
      <c r="O45" s="44"/>
      <c r="P45" s="44"/>
      <c r="Q45" s="45"/>
      <c r="R45" s="44"/>
      <c r="S45" s="44"/>
      <c r="T45" s="44"/>
      <c r="U45" s="46"/>
    </row>
    <row r="46" spans="1:21" ht="15.95" customHeight="1">
      <c r="A46" s="18" t="str">
        <f t="shared" ref="A46:A59" si="21">+A11</f>
        <v>Ace Tempest</v>
      </c>
      <c r="B46" s="19">
        <v>19240</v>
      </c>
      <c r="C46" s="19">
        <v>0</v>
      </c>
      <c r="D46" s="19">
        <v>0</v>
      </c>
      <c r="E46" s="20">
        <f t="shared" ref="E46:E52" si="22">+B46+C46+D46</f>
        <v>19240</v>
      </c>
      <c r="F46" s="19">
        <v>25010</v>
      </c>
      <c r="G46" s="19">
        <v>0</v>
      </c>
      <c r="H46" s="19">
        <v>0</v>
      </c>
      <c r="I46" s="20">
        <f>+F46+G46+H46</f>
        <v>25010</v>
      </c>
      <c r="J46" s="64">
        <f>IF(+B46&gt;0,(+F46-B46)/B46,0)</f>
        <v>0.2998960498960499</v>
      </c>
      <c r="K46" s="22">
        <f>IF(+C46&gt;0,(+G46-C46)/C46,0)</f>
        <v>0</v>
      </c>
      <c r="L46" s="22">
        <f>IF(+D46&gt;0,(+H46-D46)/D46,0)</f>
        <v>0</v>
      </c>
      <c r="M46" s="23">
        <f>IF(+E46&gt;0,(+I46-E46)/E46,0)</f>
        <v>0.2998960498960499</v>
      </c>
      <c r="N46" s="22">
        <f t="shared" ref="N46:N53" si="23">+B46/$B$67</f>
        <v>2.9693080956549331E-3</v>
      </c>
      <c r="O46" s="22">
        <f t="shared" ref="O46:O53" si="24">+C46/$C$67</f>
        <v>0</v>
      </c>
      <c r="P46" s="22">
        <f t="shared" ref="P46:P53" si="25">+D46/$D$67</f>
        <v>0</v>
      </c>
      <c r="Q46" s="23">
        <f t="shared" ref="Q46:Q53" si="26">+E46/$E$67</f>
        <v>2.5198193483359499E-3</v>
      </c>
      <c r="R46" s="22">
        <f t="shared" ref="R46:R66" si="27">+F46/$F$67</f>
        <v>4.0200730396317153E-3</v>
      </c>
      <c r="S46" s="22">
        <f t="shared" ref="S46:S66" si="28">+G46/$G$67</f>
        <v>0</v>
      </c>
      <c r="T46" s="22">
        <f t="shared" ref="T46:T66" si="29">+H46/$H$67</f>
        <v>0</v>
      </c>
      <c r="U46" s="24">
        <f t="shared" ref="U46:U66" si="30">+I46/$I$67</f>
        <v>3.3582135646584342E-3</v>
      </c>
    </row>
    <row r="47" spans="1:21" ht="15.95" customHeight="1">
      <c r="A47" s="18" t="str">
        <f t="shared" si="21"/>
        <v>AXA Equitable</v>
      </c>
      <c r="B47" s="19">
        <v>0</v>
      </c>
      <c r="C47" s="19">
        <v>0</v>
      </c>
      <c r="D47" s="19">
        <v>36182</v>
      </c>
      <c r="E47" s="20">
        <f t="shared" si="22"/>
        <v>36182</v>
      </c>
      <c r="F47" s="19">
        <v>0</v>
      </c>
      <c r="G47" s="19">
        <v>0</v>
      </c>
      <c r="H47" s="19">
        <v>35743</v>
      </c>
      <c r="I47" s="20">
        <f t="shared" ref="I47:I66" si="31">+F47+G47+H47</f>
        <v>35743</v>
      </c>
      <c r="J47" s="64">
        <f t="shared" ref="J47:J66" si="32">IF(+B47&gt;0,(+F47-B47)/B47,0)</f>
        <v>0</v>
      </c>
      <c r="K47" s="22">
        <f t="shared" ref="K47:K66" si="33">IF(+C47&gt;0,(+G47-C47)/C47,0)</f>
        <v>0</v>
      </c>
      <c r="L47" s="22">
        <f t="shared" ref="L47:L66" si="34">IF(+D47&gt;0,(+H47-D47)/D47,0)</f>
        <v>-1.2133104858769554E-2</v>
      </c>
      <c r="M47" s="23">
        <f t="shared" ref="M47:M66" si="35">IF(+E47&gt;0,(+I47-E47)/E47,0)</f>
        <v>-1.2133104858769554E-2</v>
      </c>
      <c r="N47" s="22">
        <f t="shared" si="23"/>
        <v>0</v>
      </c>
      <c r="O47" s="22">
        <f t="shared" si="24"/>
        <v>0</v>
      </c>
      <c r="P47" s="22">
        <f t="shared" si="25"/>
        <v>0.14718840131640504</v>
      </c>
      <c r="Q47" s="23">
        <f t="shared" si="26"/>
        <v>4.7386748264808395E-3</v>
      </c>
      <c r="R47" s="22">
        <f t="shared" si="27"/>
        <v>0</v>
      </c>
      <c r="S47" s="22">
        <f t="shared" si="28"/>
        <v>0</v>
      </c>
      <c r="T47" s="22">
        <f t="shared" si="29"/>
        <v>0.15362695079966132</v>
      </c>
      <c r="U47" s="24">
        <f t="shared" si="30"/>
        <v>4.7993853435260468E-3</v>
      </c>
    </row>
    <row r="48" spans="1:21" ht="15.95" customHeight="1">
      <c r="A48" s="18" t="str">
        <f t="shared" si="21"/>
        <v xml:space="preserve">Canada Life </v>
      </c>
      <c r="B48" s="19">
        <v>193569</v>
      </c>
      <c r="C48" s="19">
        <v>11058</v>
      </c>
      <c r="D48" s="19">
        <v>0</v>
      </c>
      <c r="E48" s="20">
        <f t="shared" si="22"/>
        <v>204627</v>
      </c>
      <c r="F48" s="19">
        <v>200302</v>
      </c>
      <c r="G48" s="19">
        <v>149255</v>
      </c>
      <c r="H48" s="19">
        <v>0</v>
      </c>
      <c r="I48" s="20">
        <f t="shared" si="31"/>
        <v>349557</v>
      </c>
      <c r="J48" s="64">
        <f t="shared" si="32"/>
        <v>3.4783462227939391E-2</v>
      </c>
      <c r="K48" s="22">
        <f t="shared" si="33"/>
        <v>12.497467896545487</v>
      </c>
      <c r="L48" s="22">
        <f t="shared" si="34"/>
        <v>0</v>
      </c>
      <c r="M48" s="23">
        <f t="shared" si="35"/>
        <v>0.70826430529695494</v>
      </c>
      <c r="N48" s="22">
        <f t="shared" si="23"/>
        <v>2.987349265945061E-2</v>
      </c>
      <c r="O48" s="22">
        <f t="shared" si="24"/>
        <v>1.2151341229837048E-2</v>
      </c>
      <c r="P48" s="22">
        <f t="shared" si="25"/>
        <v>0</v>
      </c>
      <c r="Q48" s="23">
        <f t="shared" si="26"/>
        <v>2.6799536059872165E-2</v>
      </c>
      <c r="R48" s="22">
        <f t="shared" si="27"/>
        <v>3.2196268292055658E-2</v>
      </c>
      <c r="S48" s="22">
        <f t="shared" si="28"/>
        <v>0.15023589012663682</v>
      </c>
      <c r="T48" s="22">
        <f t="shared" si="29"/>
        <v>0</v>
      </c>
      <c r="U48" s="24">
        <f t="shared" si="30"/>
        <v>4.6936707677781221E-2</v>
      </c>
    </row>
    <row r="49" spans="1:21" ht="15.95" customHeight="1">
      <c r="A49" s="18" t="str">
        <f t="shared" si="21"/>
        <v xml:space="preserve">Employers Re. Corp. </v>
      </c>
      <c r="B49" s="19">
        <v>290399</v>
      </c>
      <c r="C49" s="19">
        <v>17782</v>
      </c>
      <c r="D49" s="19">
        <v>55</v>
      </c>
      <c r="E49" s="20">
        <f t="shared" si="22"/>
        <v>308236</v>
      </c>
      <c r="F49" s="19">
        <v>249754</v>
      </c>
      <c r="G49" s="19">
        <v>16179</v>
      </c>
      <c r="H49" s="19">
        <v>51</v>
      </c>
      <c r="I49" s="20">
        <f t="shared" si="31"/>
        <v>265984</v>
      </c>
      <c r="J49" s="64">
        <f t="shared" si="32"/>
        <v>-0.13996260317700818</v>
      </c>
      <c r="K49" s="22">
        <f t="shared" si="33"/>
        <v>-9.01473400067484E-2</v>
      </c>
      <c r="L49" s="22">
        <f t="shared" si="34"/>
        <v>-7.2727272727272724E-2</v>
      </c>
      <c r="M49" s="23">
        <f t="shared" si="35"/>
        <v>-0.13707678532033896</v>
      </c>
      <c r="N49" s="22">
        <f t="shared" si="23"/>
        <v>4.4817261001564287E-2</v>
      </c>
      <c r="O49" s="22">
        <f t="shared" si="24"/>
        <v>1.9540165468345305E-2</v>
      </c>
      <c r="P49" s="22">
        <f t="shared" si="25"/>
        <v>2.2374003848328662E-4</v>
      </c>
      <c r="Q49" s="23">
        <f t="shared" si="26"/>
        <v>4.036897279904781E-2</v>
      </c>
      <c r="R49" s="22">
        <f t="shared" si="27"/>
        <v>4.014511483167451E-2</v>
      </c>
      <c r="S49" s="22">
        <f t="shared" si="28"/>
        <v>1.6285326899325697E-2</v>
      </c>
      <c r="T49" s="22">
        <f t="shared" si="29"/>
        <v>2.1920304649253636E-4</v>
      </c>
      <c r="U49" s="24">
        <f t="shared" si="30"/>
        <v>3.5714957088448983E-2</v>
      </c>
    </row>
    <row r="50" spans="1:21" ht="15.95" customHeight="1">
      <c r="A50" s="18" t="str">
        <f t="shared" si="21"/>
        <v>General Re Life</v>
      </c>
      <c r="B50" s="19">
        <v>148277</v>
      </c>
      <c r="C50" s="19">
        <v>7302</v>
      </c>
      <c r="D50" s="19">
        <v>0</v>
      </c>
      <c r="E50" s="20">
        <f t="shared" si="22"/>
        <v>155579</v>
      </c>
      <c r="F50" s="19">
        <v>145931</v>
      </c>
      <c r="G50" s="19">
        <v>7209</v>
      </c>
      <c r="H50" s="19">
        <v>0</v>
      </c>
      <c r="I50" s="20">
        <f t="shared" si="31"/>
        <v>153140</v>
      </c>
      <c r="J50" s="64">
        <f t="shared" si="32"/>
        <v>-1.5821739042467815E-2</v>
      </c>
      <c r="K50" s="22">
        <f t="shared" si="33"/>
        <v>-1.2736236647493838E-2</v>
      </c>
      <c r="L50" s="22">
        <f t="shared" si="34"/>
        <v>0</v>
      </c>
      <c r="M50" s="23">
        <f t="shared" si="35"/>
        <v>-1.567692297803688E-2</v>
      </c>
      <c r="N50" s="22">
        <f t="shared" si="23"/>
        <v>2.2883580899138591E-2</v>
      </c>
      <c r="O50" s="22">
        <f t="shared" si="24"/>
        <v>8.0239730204621201E-3</v>
      </c>
      <c r="P50" s="22">
        <f t="shared" si="25"/>
        <v>0</v>
      </c>
      <c r="Q50" s="23">
        <f t="shared" si="26"/>
        <v>2.0375830269997858E-2</v>
      </c>
      <c r="R50" s="22">
        <f t="shared" si="27"/>
        <v>2.3456748450479643E-2</v>
      </c>
      <c r="S50" s="22">
        <f t="shared" si="28"/>
        <v>7.2563768846800759E-3</v>
      </c>
      <c r="T50" s="22">
        <f t="shared" si="29"/>
        <v>0</v>
      </c>
      <c r="U50" s="24">
        <f t="shared" si="30"/>
        <v>2.0562847872522695E-2</v>
      </c>
    </row>
    <row r="51" spans="1:21" ht="15.95" customHeight="1">
      <c r="A51" s="18" t="str">
        <f t="shared" si="21"/>
        <v xml:space="preserve">Generali USA Life Re </v>
      </c>
      <c r="B51" s="19">
        <v>408651</v>
      </c>
      <c r="C51" s="19">
        <v>732</v>
      </c>
      <c r="D51" s="19">
        <v>0</v>
      </c>
      <c r="E51" s="20">
        <f t="shared" si="22"/>
        <v>409383</v>
      </c>
      <c r="F51" s="19">
        <v>447793</v>
      </c>
      <c r="G51" s="19">
        <v>658</v>
      </c>
      <c r="H51" s="19">
        <v>0</v>
      </c>
      <c r="I51" s="20">
        <f t="shared" si="31"/>
        <v>448451</v>
      </c>
      <c r="J51" s="64">
        <f t="shared" si="32"/>
        <v>9.5783443574101124E-2</v>
      </c>
      <c r="K51" s="22">
        <f t="shared" si="33"/>
        <v>-0.10109289617486339</v>
      </c>
      <c r="L51" s="22">
        <f t="shared" si="34"/>
        <v>0</v>
      </c>
      <c r="M51" s="23">
        <f t="shared" si="35"/>
        <v>9.5431417523443821E-2</v>
      </c>
      <c r="N51" s="22">
        <f t="shared" si="23"/>
        <v>6.3067085374089601E-2</v>
      </c>
      <c r="O51" s="22">
        <f t="shared" si="24"/>
        <v>8.043752740315355E-4</v>
      </c>
      <c r="P51" s="22">
        <f t="shared" si="25"/>
        <v>0</v>
      </c>
      <c r="Q51" s="23">
        <f t="shared" si="26"/>
        <v>5.3615966958410408E-2</v>
      </c>
      <c r="R51" s="22">
        <f t="shared" si="27"/>
        <v>7.1977631612787085E-2</v>
      </c>
      <c r="S51" s="22">
        <f t="shared" si="28"/>
        <v>6.6232431545560971E-4</v>
      </c>
      <c r="T51" s="22">
        <f t="shared" si="29"/>
        <v>0</v>
      </c>
      <c r="U51" s="24">
        <f t="shared" si="30"/>
        <v>6.0215682978194303E-2</v>
      </c>
    </row>
    <row r="52" spans="1:21" ht="15.95" customHeight="1">
      <c r="A52" s="18" t="str">
        <f t="shared" si="21"/>
        <v>Guardian</v>
      </c>
      <c r="B52" s="19">
        <v>0</v>
      </c>
      <c r="C52" s="19">
        <v>454</v>
      </c>
      <c r="D52" s="19">
        <v>2381</v>
      </c>
      <c r="E52" s="20">
        <f t="shared" si="22"/>
        <v>2835</v>
      </c>
      <c r="F52" s="19">
        <v>0</v>
      </c>
      <c r="G52" s="19">
        <v>407</v>
      </c>
      <c r="H52" s="19">
        <v>1878</v>
      </c>
      <c r="I52" s="20">
        <f t="shared" si="31"/>
        <v>2285</v>
      </c>
      <c r="J52" s="64">
        <f t="shared" si="32"/>
        <v>0</v>
      </c>
      <c r="K52" s="22">
        <f t="shared" si="33"/>
        <v>-0.10352422907488987</v>
      </c>
      <c r="L52" s="22">
        <f t="shared" si="34"/>
        <v>-0.21125577488450231</v>
      </c>
      <c r="M52" s="23">
        <f t="shared" si="35"/>
        <v>-0.19400352733686066</v>
      </c>
      <c r="N52" s="22">
        <f t="shared" si="23"/>
        <v>0</v>
      </c>
      <c r="O52" s="22">
        <f t="shared" si="24"/>
        <v>4.9888848963158079E-4</v>
      </c>
      <c r="P52" s="22">
        <f t="shared" si="25"/>
        <v>9.6859096659764627E-3</v>
      </c>
      <c r="Q52" s="23">
        <f t="shared" si="26"/>
        <v>3.7129354742891987E-4</v>
      </c>
      <c r="R52" s="22">
        <f t="shared" si="27"/>
        <v>0</v>
      </c>
      <c r="S52" s="22">
        <f t="shared" si="28"/>
        <v>4.0967476655081025E-4</v>
      </c>
      <c r="T52" s="22">
        <f t="shared" si="29"/>
        <v>8.0718298296663382E-3</v>
      </c>
      <c r="U52" s="24">
        <f t="shared" si="30"/>
        <v>3.0681799261273579E-4</v>
      </c>
    </row>
    <row r="53" spans="1:21" ht="15.95" customHeight="1">
      <c r="A53" s="18" t="str">
        <f t="shared" si="21"/>
        <v>Hannover Life Re*</v>
      </c>
      <c r="B53" s="19">
        <v>66334</v>
      </c>
      <c r="C53" s="19">
        <v>289327</v>
      </c>
      <c r="D53" s="19">
        <v>679</v>
      </c>
      <c r="E53" s="20">
        <f>+B53+C53+D53</f>
        <v>356340</v>
      </c>
      <c r="F53" s="19">
        <v>575225</v>
      </c>
      <c r="G53" s="19">
        <v>244820</v>
      </c>
      <c r="H53" s="19">
        <v>687</v>
      </c>
      <c r="I53" s="20">
        <f t="shared" si="31"/>
        <v>820732</v>
      </c>
      <c r="J53" s="64">
        <f t="shared" si="32"/>
        <v>7.6716465161154161</v>
      </c>
      <c r="K53" s="22">
        <f t="shared" si="33"/>
        <v>-0.15382940409985932</v>
      </c>
      <c r="L53" s="22">
        <f t="shared" si="34"/>
        <v>1.1782032400589101E-2</v>
      </c>
      <c r="M53" s="23">
        <f t="shared" si="35"/>
        <v>1.3032272548689454</v>
      </c>
      <c r="N53" s="22">
        <f t="shared" si="23"/>
        <v>1.0237322412535048E-2</v>
      </c>
      <c r="O53" s="22">
        <f t="shared" si="24"/>
        <v>0.31793372255426511</v>
      </c>
      <c r="P53" s="22">
        <f t="shared" si="25"/>
        <v>2.7621724750936656E-3</v>
      </c>
      <c r="Q53" s="23">
        <f t="shared" si="26"/>
        <v>4.6669045040854076E-2</v>
      </c>
      <c r="R53" s="22">
        <f t="shared" si="27"/>
        <v>9.2460876218398783E-2</v>
      </c>
      <c r="S53" s="22">
        <f t="shared" si="28"/>
        <v>0.24642893451343822</v>
      </c>
      <c r="T53" s="22">
        <f t="shared" si="29"/>
        <v>2.9527939792229896E-3</v>
      </c>
      <c r="U53" s="24">
        <f t="shared" si="30"/>
        <v>0.11020365195318857</v>
      </c>
    </row>
    <row r="54" spans="1:21" ht="15.95" customHeight="1">
      <c r="A54" s="18" t="str">
        <f t="shared" si="21"/>
        <v>Manufacturers Life</v>
      </c>
      <c r="B54" s="19">
        <v>0</v>
      </c>
      <c r="C54" s="19">
        <v>0</v>
      </c>
      <c r="D54" s="19">
        <v>103985</v>
      </c>
      <c r="E54" s="20">
        <f>+B54+C54+D54</f>
        <v>103985</v>
      </c>
      <c r="F54" s="19">
        <v>0</v>
      </c>
      <c r="G54" s="19">
        <v>0</v>
      </c>
      <c r="H54" s="19">
        <v>94805</v>
      </c>
      <c r="I54" s="20">
        <f t="shared" si="31"/>
        <v>94805</v>
      </c>
      <c r="J54" s="64">
        <f t="shared" si="32"/>
        <v>0</v>
      </c>
      <c r="K54" s="22">
        <f t="shared" si="33"/>
        <v>0</v>
      </c>
      <c r="L54" s="22">
        <f t="shared" si="34"/>
        <v>-8.8281963744770875E-2</v>
      </c>
      <c r="M54" s="23">
        <f t="shared" si="35"/>
        <v>-8.8281963744770875E-2</v>
      </c>
      <c r="N54" s="22">
        <f t="shared" ref="N54:N66" si="36">+B54/$B$67</f>
        <v>0</v>
      </c>
      <c r="O54" s="22">
        <f t="shared" ref="O54:O66" si="37">+C54/$C$67</f>
        <v>0</v>
      </c>
      <c r="P54" s="22">
        <f t="shared" ref="P54:P66" si="38">+D54/$D$67</f>
        <v>0.42301105275790107</v>
      </c>
      <c r="Q54" s="23">
        <f t="shared" ref="Q54:Q66" si="39">+E54/$E$67</f>
        <v>1.3618680610016308E-2</v>
      </c>
      <c r="R54" s="22">
        <f t="shared" si="27"/>
        <v>0</v>
      </c>
      <c r="S54" s="22">
        <f t="shared" si="28"/>
        <v>0</v>
      </c>
      <c r="T54" s="22">
        <f t="shared" si="29"/>
        <v>0.40748127103382176</v>
      </c>
      <c r="U54" s="24">
        <f t="shared" si="30"/>
        <v>1.2729925509693837E-2</v>
      </c>
    </row>
    <row r="55" spans="1:21" ht="15.95" customHeight="1">
      <c r="A55" s="18" t="str">
        <f t="shared" si="21"/>
        <v>Munich American Re</v>
      </c>
      <c r="B55" s="19">
        <v>663350</v>
      </c>
      <c r="C55" s="19">
        <v>38943</v>
      </c>
      <c r="D55" s="19">
        <v>16830</v>
      </c>
      <c r="E55" s="20">
        <f>+B55+C55+D55</f>
        <v>719123</v>
      </c>
      <c r="F55" s="19">
        <v>683637</v>
      </c>
      <c r="G55" s="19">
        <v>40086</v>
      </c>
      <c r="H55" s="19">
        <v>22319</v>
      </c>
      <c r="I55" s="20">
        <f t="shared" si="31"/>
        <v>746042</v>
      </c>
      <c r="J55" s="64">
        <f t="shared" si="32"/>
        <v>3.0582648677168915E-2</v>
      </c>
      <c r="K55" s="22">
        <f t="shared" si="33"/>
        <v>2.9350589322856481E-2</v>
      </c>
      <c r="L55" s="22">
        <f t="shared" si="34"/>
        <v>0.32614379084967321</v>
      </c>
      <c r="M55" s="23">
        <f t="shared" si="35"/>
        <v>3.7433095590045096E-2</v>
      </c>
      <c r="N55" s="22">
        <f t="shared" si="36"/>
        <v>0.1023747674247765</v>
      </c>
      <c r="O55" s="22">
        <f t="shared" si="37"/>
        <v>4.2793423902472795E-2</v>
      </c>
      <c r="P55" s="22">
        <f t="shared" si="38"/>
        <v>6.8464451775885699E-2</v>
      </c>
      <c r="Q55" s="23">
        <f t="shared" si="39"/>
        <v>9.4181915240820868E-2</v>
      </c>
      <c r="R55" s="22">
        <f t="shared" si="27"/>
        <v>0.10988687215492632</v>
      </c>
      <c r="S55" s="22">
        <f t="shared" si="28"/>
        <v>4.0349441503576854E-2</v>
      </c>
      <c r="T55" s="22">
        <f t="shared" si="29"/>
        <v>9.5929270483665077E-2</v>
      </c>
      <c r="U55" s="24">
        <f t="shared" si="30"/>
        <v>0.10017466470231538</v>
      </c>
    </row>
    <row r="56" spans="1:21" ht="15.95" customHeight="1">
      <c r="A56" s="18" t="str">
        <f t="shared" si="21"/>
        <v>Optimum Re (US)</v>
      </c>
      <c r="B56" s="19">
        <v>24560</v>
      </c>
      <c r="C56" s="19">
        <v>4482</v>
      </c>
      <c r="D56" s="19">
        <v>0</v>
      </c>
      <c r="E56" s="20">
        <f>+B56+C56+D56</f>
        <v>29042</v>
      </c>
      <c r="F56" s="19">
        <v>27185</v>
      </c>
      <c r="G56" s="19">
        <v>4136</v>
      </c>
      <c r="H56" s="19">
        <v>0</v>
      </c>
      <c r="I56" s="20">
        <f t="shared" si="31"/>
        <v>31321</v>
      </c>
      <c r="J56" s="64">
        <f t="shared" si="32"/>
        <v>0.10688110749185668</v>
      </c>
      <c r="K56" s="22">
        <f t="shared" si="33"/>
        <v>-7.7197679607318159E-2</v>
      </c>
      <c r="L56" s="22">
        <f t="shared" si="34"/>
        <v>0</v>
      </c>
      <c r="M56" s="23">
        <f t="shared" si="35"/>
        <v>7.8472556986433448E-2</v>
      </c>
      <c r="N56" s="22">
        <f t="shared" si="36"/>
        <v>3.7903433902954863E-3</v>
      </c>
      <c r="O56" s="22">
        <f t="shared" si="37"/>
        <v>4.9251502434553849E-3</v>
      </c>
      <c r="P56" s="22">
        <f t="shared" si="38"/>
        <v>0</v>
      </c>
      <c r="Q56" s="23">
        <f t="shared" si="39"/>
        <v>3.8035651514746706E-3</v>
      </c>
      <c r="R56" s="22">
        <f t="shared" si="27"/>
        <v>4.3696795514749373E-3</v>
      </c>
      <c r="S56" s="22">
        <f t="shared" si="28"/>
        <v>4.163181411435261E-3</v>
      </c>
      <c r="T56" s="22">
        <f t="shared" si="29"/>
        <v>0</v>
      </c>
      <c r="U56" s="24">
        <f t="shared" si="30"/>
        <v>4.2056220335332595E-3</v>
      </c>
    </row>
    <row r="57" spans="1:21" ht="15.95" customHeight="1">
      <c r="A57" s="18" t="str">
        <f t="shared" si="21"/>
        <v>Pacific Life</v>
      </c>
      <c r="B57" s="19">
        <v>0</v>
      </c>
      <c r="C57" s="19">
        <v>0</v>
      </c>
      <c r="D57" s="19">
        <v>3311</v>
      </c>
      <c r="E57" s="20">
        <f>+B57+C57+D57</f>
        <v>3311</v>
      </c>
      <c r="F57" s="19">
        <v>0</v>
      </c>
      <c r="G57" s="19">
        <v>0</v>
      </c>
      <c r="H57" s="19">
        <v>2902</v>
      </c>
      <c r="I57" s="20">
        <f t="shared" si="31"/>
        <v>2902</v>
      </c>
      <c r="J57" s="64">
        <f t="shared" si="32"/>
        <v>0</v>
      </c>
      <c r="K57" s="22">
        <f t="shared" si="33"/>
        <v>0</v>
      </c>
      <c r="L57" s="22">
        <f t="shared" si="34"/>
        <v>-0.12352763515554213</v>
      </c>
      <c r="M57" s="23">
        <f t="shared" si="35"/>
        <v>-0.12352763515554213</v>
      </c>
      <c r="N57" s="22">
        <f t="shared" si="36"/>
        <v>0</v>
      </c>
      <c r="O57" s="22">
        <f t="shared" si="37"/>
        <v>0</v>
      </c>
      <c r="P57" s="22">
        <f t="shared" si="38"/>
        <v>1.3469150316693854E-2</v>
      </c>
      <c r="Q57" s="23">
        <f t="shared" si="39"/>
        <v>4.3363419242933111E-4</v>
      </c>
      <c r="R57" s="22">
        <f t="shared" si="27"/>
        <v>0</v>
      </c>
      <c r="S57" s="22">
        <f t="shared" si="28"/>
        <v>0</v>
      </c>
      <c r="T57" s="22">
        <f t="shared" si="29"/>
        <v>1.2473083155320402E-2</v>
      </c>
      <c r="U57" s="24">
        <f t="shared" si="30"/>
        <v>3.8966556435980713E-4</v>
      </c>
    </row>
    <row r="58" spans="1:21" ht="15.95" customHeight="1">
      <c r="A58" s="18" t="str">
        <f t="shared" si="21"/>
        <v>RGA Re. Company</v>
      </c>
      <c r="B58" s="19">
        <v>1160083</v>
      </c>
      <c r="C58" s="19">
        <v>95353</v>
      </c>
      <c r="D58" s="19">
        <v>0</v>
      </c>
      <c r="E58" s="20">
        <f t="shared" ref="E58:E66" si="40">+B58+C58+D58</f>
        <v>1255436</v>
      </c>
      <c r="F58" s="19">
        <v>1203125</v>
      </c>
      <c r="G58" s="19">
        <v>123551</v>
      </c>
      <c r="H58" s="19">
        <v>0</v>
      </c>
      <c r="I58" s="20">
        <f t="shared" si="31"/>
        <v>1326676</v>
      </c>
      <c r="J58" s="64">
        <f t="shared" si="32"/>
        <v>3.7102517664684337E-2</v>
      </c>
      <c r="K58" s="22">
        <f t="shared" si="33"/>
        <v>0.29572221115224484</v>
      </c>
      <c r="L58" s="22">
        <f t="shared" si="34"/>
        <v>0</v>
      </c>
      <c r="M58" s="23">
        <f t="shared" si="35"/>
        <v>5.674522635960734E-2</v>
      </c>
      <c r="N58" s="22">
        <f t="shared" si="36"/>
        <v>0.17903554280310091</v>
      </c>
      <c r="O58" s="22">
        <f t="shared" si="37"/>
        <v>0.10478086817585928</v>
      </c>
      <c r="P58" s="22">
        <f t="shared" si="38"/>
        <v>0</v>
      </c>
      <c r="Q58" s="23">
        <f t="shared" si="39"/>
        <v>0.16442161764020227</v>
      </c>
      <c r="R58" s="22">
        <f t="shared" si="27"/>
        <v>0.19338865956844895</v>
      </c>
      <c r="S58" s="22">
        <f t="shared" si="28"/>
        <v>0.12436296580373257</v>
      </c>
      <c r="T58" s="22">
        <f t="shared" si="29"/>
        <v>0</v>
      </c>
      <c r="U58" s="24">
        <f t="shared" si="30"/>
        <v>0.17813919788511767</v>
      </c>
    </row>
    <row r="59" spans="1:21" ht="15.95" customHeight="1">
      <c r="A59" s="18" t="str">
        <f t="shared" si="21"/>
        <v>RGA Re (Canada)</v>
      </c>
      <c r="B59" s="19">
        <v>543</v>
      </c>
      <c r="C59" s="19">
        <v>0</v>
      </c>
      <c r="D59" s="19">
        <v>0</v>
      </c>
      <c r="E59" s="20">
        <f>+B59+C59+D59</f>
        <v>543</v>
      </c>
      <c r="F59" s="19">
        <v>796</v>
      </c>
      <c r="G59" s="19">
        <v>0</v>
      </c>
      <c r="H59" s="19">
        <v>0</v>
      </c>
      <c r="I59" s="20">
        <f>+F59+G59+H59</f>
        <v>796</v>
      </c>
      <c r="J59" s="64">
        <f>IF(+B59&gt;0,(+F59-B59)/B59,0)</f>
        <v>0.46593001841620624</v>
      </c>
      <c r="K59" s="22">
        <f>IF(+C59&gt;0,(+G59-C59)/C59,0)</f>
        <v>0</v>
      </c>
      <c r="L59" s="22">
        <f>IF(+D59&gt;0,(+H59-D59)/D59,0)</f>
        <v>0</v>
      </c>
      <c r="M59" s="23">
        <f>IF(+E59&gt;0,(+I59-E59)/E59,0)</f>
        <v>0.46593001841620624</v>
      </c>
      <c r="N59" s="22">
        <f t="shared" si="36"/>
        <v>8.3801158832673013E-5</v>
      </c>
      <c r="O59" s="22">
        <f t="shared" si="37"/>
        <v>0</v>
      </c>
      <c r="P59" s="22">
        <f t="shared" si="38"/>
        <v>0</v>
      </c>
      <c r="Q59" s="23">
        <f t="shared" si="39"/>
        <v>7.1115483687443911E-5</v>
      </c>
      <c r="R59" s="22">
        <f t="shared" si="27"/>
        <v>1.2794794640331249E-4</v>
      </c>
      <c r="S59" s="22">
        <f t="shared" si="28"/>
        <v>0</v>
      </c>
      <c r="T59" s="22">
        <f t="shared" si="29"/>
        <v>0</v>
      </c>
      <c r="U59" s="24">
        <f t="shared" si="30"/>
        <v>1.0688276679200775E-4</v>
      </c>
    </row>
    <row r="60" spans="1:21" ht="15.95" customHeight="1">
      <c r="A60" s="18" t="str">
        <f t="shared" ref="A60:A65" si="41">+A25</f>
        <v>SCOR Global Life (US)</v>
      </c>
      <c r="B60" s="19">
        <v>271695</v>
      </c>
      <c r="C60" s="19">
        <v>0</v>
      </c>
      <c r="D60" s="19">
        <v>0</v>
      </c>
      <c r="E60" s="20">
        <f t="shared" si="40"/>
        <v>271695</v>
      </c>
      <c r="F60" s="19">
        <v>0</v>
      </c>
      <c r="G60" s="19">
        <v>0</v>
      </c>
      <c r="H60" s="19">
        <v>0</v>
      </c>
      <c r="I60" s="20">
        <f t="shared" si="31"/>
        <v>0</v>
      </c>
      <c r="J60" s="64">
        <f t="shared" si="32"/>
        <v>-1</v>
      </c>
      <c r="K60" s="22">
        <f t="shared" si="33"/>
        <v>0</v>
      </c>
      <c r="L60" s="22">
        <f t="shared" si="34"/>
        <v>0</v>
      </c>
      <c r="M60" s="23">
        <f t="shared" si="35"/>
        <v>-1</v>
      </c>
      <c r="N60" s="22">
        <f t="shared" si="36"/>
        <v>4.1930673755143817E-2</v>
      </c>
      <c r="O60" s="22">
        <f t="shared" si="37"/>
        <v>0</v>
      </c>
      <c r="P60" s="22">
        <f t="shared" si="38"/>
        <v>0</v>
      </c>
      <c r="Q60" s="23">
        <f t="shared" si="39"/>
        <v>3.5583280553333471E-2</v>
      </c>
      <c r="R60" s="22">
        <f t="shared" si="27"/>
        <v>0</v>
      </c>
      <c r="S60" s="22">
        <f t="shared" si="28"/>
        <v>0</v>
      </c>
      <c r="T60" s="22">
        <f t="shared" si="29"/>
        <v>0</v>
      </c>
      <c r="U60" s="24">
        <f t="shared" si="30"/>
        <v>0</v>
      </c>
    </row>
    <row r="61" spans="1:21" ht="15.95" customHeight="1">
      <c r="A61" s="18" t="str">
        <f t="shared" si="41"/>
        <v>Scottish Re (US)</v>
      </c>
      <c r="B61" s="19">
        <v>901696</v>
      </c>
      <c r="C61" s="19">
        <v>1180</v>
      </c>
      <c r="D61" s="19">
        <v>2310</v>
      </c>
      <c r="E61" s="20">
        <f t="shared" si="40"/>
        <v>905186</v>
      </c>
      <c r="F61" s="19">
        <v>301012</v>
      </c>
      <c r="G61" s="19">
        <v>990</v>
      </c>
      <c r="H61" s="19">
        <v>0</v>
      </c>
      <c r="I61" s="20">
        <f t="shared" si="31"/>
        <v>302002</v>
      </c>
      <c r="J61" s="64">
        <f t="shared" si="32"/>
        <v>-0.66617130385407053</v>
      </c>
      <c r="K61" s="22">
        <f t="shared" si="33"/>
        <v>-0.16101694915254236</v>
      </c>
      <c r="L61" s="22">
        <f t="shared" si="34"/>
        <v>-1</v>
      </c>
      <c r="M61" s="23">
        <f t="shared" si="35"/>
        <v>-0.66636470294503003</v>
      </c>
      <c r="N61" s="22">
        <f t="shared" si="36"/>
        <v>0.1391586919240993</v>
      </c>
      <c r="O61" s="22">
        <f t="shared" si="37"/>
        <v>1.2966705237120381E-3</v>
      </c>
      <c r="P61" s="22">
        <f t="shared" si="38"/>
        <v>9.3970816162980385E-3</v>
      </c>
      <c r="Q61" s="23">
        <f t="shared" si="39"/>
        <v>0.118550166145677</v>
      </c>
      <c r="R61" s="22">
        <f t="shared" si="27"/>
        <v>4.8384255330092843E-2</v>
      </c>
      <c r="S61" s="22">
        <f t="shared" si="28"/>
        <v>9.9650618890737615E-4</v>
      </c>
      <c r="T61" s="22">
        <f t="shared" si="29"/>
        <v>0</v>
      </c>
      <c r="U61" s="24">
        <f t="shared" si="30"/>
        <v>4.0551268010954676E-2</v>
      </c>
    </row>
    <row r="62" spans="1:21" ht="15.95" customHeight="1">
      <c r="A62" s="18" t="str">
        <f t="shared" si="41"/>
        <v xml:space="preserve">Sun Life </v>
      </c>
      <c r="B62" s="19">
        <v>0</v>
      </c>
      <c r="C62" s="19">
        <v>0</v>
      </c>
      <c r="D62" s="19">
        <v>80062</v>
      </c>
      <c r="E62" s="20">
        <f t="shared" si="40"/>
        <v>80062</v>
      </c>
      <c r="F62" s="19">
        <v>0</v>
      </c>
      <c r="G62" s="19">
        <v>0</v>
      </c>
      <c r="H62" s="19">
        <v>74276</v>
      </c>
      <c r="I62" s="20">
        <f t="shared" si="31"/>
        <v>74276</v>
      </c>
      <c r="J62" s="64">
        <f t="shared" si="32"/>
        <v>0</v>
      </c>
      <c r="K62" s="22">
        <f t="shared" si="33"/>
        <v>0</v>
      </c>
      <c r="L62" s="22">
        <f t="shared" si="34"/>
        <v>-7.2268991531563034E-2</v>
      </c>
      <c r="M62" s="23">
        <f t="shared" si="35"/>
        <v>-7.2268991531563034E-2</v>
      </c>
      <c r="N62" s="22">
        <f t="shared" si="36"/>
        <v>0</v>
      </c>
      <c r="O62" s="22">
        <f t="shared" si="37"/>
        <v>0</v>
      </c>
      <c r="P62" s="22">
        <f t="shared" si="38"/>
        <v>0.32569227201907081</v>
      </c>
      <c r="Q62" s="23">
        <f t="shared" si="39"/>
        <v>1.0485539327779254E-2</v>
      </c>
      <c r="R62" s="22">
        <f t="shared" si="27"/>
        <v>0</v>
      </c>
      <c r="S62" s="22">
        <f t="shared" si="28"/>
        <v>0</v>
      </c>
      <c r="T62" s="22">
        <f t="shared" si="29"/>
        <v>0.31924559767214961</v>
      </c>
      <c r="U62" s="24">
        <f t="shared" si="30"/>
        <v>9.973397470154733E-3</v>
      </c>
    </row>
    <row r="63" spans="1:21" ht="15.95" customHeight="1">
      <c r="A63" s="18" t="str">
        <f t="shared" si="41"/>
        <v>Swiss Re</v>
      </c>
      <c r="B63" s="19">
        <v>1405741</v>
      </c>
      <c r="C63" s="19">
        <v>316184</v>
      </c>
      <c r="D63" s="19">
        <v>0</v>
      </c>
      <c r="E63" s="20">
        <f t="shared" si="40"/>
        <v>1721925</v>
      </c>
      <c r="F63" s="19">
        <v>1414530</v>
      </c>
      <c r="G63" s="19">
        <v>292078</v>
      </c>
      <c r="H63" s="19">
        <v>0</v>
      </c>
      <c r="I63" s="20">
        <f t="shared" si="31"/>
        <v>1706608</v>
      </c>
      <c r="J63" s="64">
        <f t="shared" si="32"/>
        <v>6.2522185808054258E-3</v>
      </c>
      <c r="K63" s="22">
        <f t="shared" si="33"/>
        <v>-7.6240416972395822E-2</v>
      </c>
      <c r="L63" s="22">
        <f t="shared" si="34"/>
        <v>0</v>
      </c>
      <c r="M63" s="23">
        <f t="shared" si="35"/>
        <v>-8.8952770881426304E-3</v>
      </c>
      <c r="N63" s="22">
        <f t="shared" si="36"/>
        <v>0.21694792784272668</v>
      </c>
      <c r="O63" s="22">
        <f t="shared" si="37"/>
        <v>0.34744616344861612</v>
      </c>
      <c r="P63" s="22">
        <f t="shared" si="38"/>
        <v>0</v>
      </c>
      <c r="Q63" s="23">
        <f t="shared" si="39"/>
        <v>0.22551662845027967</v>
      </c>
      <c r="R63" s="22">
        <f t="shared" si="27"/>
        <v>0.22736960882647944</v>
      </c>
      <c r="S63" s="22">
        <f t="shared" si="28"/>
        <v>0.29399750974109962</v>
      </c>
      <c r="T63" s="22">
        <f t="shared" si="29"/>
        <v>0</v>
      </c>
      <c r="U63" s="24">
        <f t="shared" si="30"/>
        <v>0.22915450360474215</v>
      </c>
    </row>
    <row r="64" spans="1:21" ht="15.95" customHeight="1">
      <c r="A64" s="18" t="str">
        <f t="shared" si="41"/>
        <v>Transamerica Re</v>
      </c>
      <c r="B64" s="19">
        <v>883123</v>
      </c>
      <c r="C64" s="19">
        <v>33870</v>
      </c>
      <c r="D64" s="19">
        <v>0</v>
      </c>
      <c r="E64" s="20">
        <f t="shared" si="40"/>
        <v>916993</v>
      </c>
      <c r="F64" s="19">
        <v>919071</v>
      </c>
      <c r="G64" s="19">
        <v>38888</v>
      </c>
      <c r="H64" s="19">
        <v>0</v>
      </c>
      <c r="I64" s="20">
        <f t="shared" si="31"/>
        <v>957959</v>
      </c>
      <c r="J64" s="64">
        <f t="shared" si="32"/>
        <v>4.070554158367521E-2</v>
      </c>
      <c r="K64" s="22">
        <f t="shared" si="33"/>
        <v>0.14815470918216711</v>
      </c>
      <c r="L64" s="22">
        <f t="shared" si="34"/>
        <v>0</v>
      </c>
      <c r="M64" s="23">
        <f t="shared" si="35"/>
        <v>4.4674277775293814E-2</v>
      </c>
      <c r="N64" s="22">
        <f t="shared" si="36"/>
        <v>0.13629232190015964</v>
      </c>
      <c r="O64" s="22">
        <f t="shared" si="37"/>
        <v>3.7218839523836214E-2</v>
      </c>
      <c r="P64" s="22">
        <f t="shared" si="38"/>
        <v>0</v>
      </c>
      <c r="Q64" s="23">
        <f t="shared" si="39"/>
        <v>0.12009650227071871</v>
      </c>
      <c r="R64" s="22">
        <f t="shared" si="27"/>
        <v>0.14773020986035029</v>
      </c>
      <c r="S64" s="22">
        <f t="shared" si="28"/>
        <v>3.9143568357808127E-2</v>
      </c>
      <c r="T64" s="22">
        <f t="shared" si="29"/>
        <v>0</v>
      </c>
      <c r="U64" s="24">
        <f t="shared" si="30"/>
        <v>0.12862978441369968</v>
      </c>
    </row>
    <row r="65" spans="1:21" ht="15.95" customHeight="1">
      <c r="A65" s="18" t="str">
        <f t="shared" si="41"/>
        <v>Wilton Re</v>
      </c>
      <c r="B65" s="19">
        <v>27514</v>
      </c>
      <c r="C65" s="19">
        <v>58155</v>
      </c>
      <c r="D65" s="19">
        <v>0</v>
      </c>
      <c r="E65" s="20">
        <f>+B65+C65+D65</f>
        <v>85669</v>
      </c>
      <c r="F65" s="19">
        <v>27909</v>
      </c>
      <c r="G65" s="19">
        <v>75214</v>
      </c>
      <c r="H65" s="19">
        <v>0</v>
      </c>
      <c r="I65" s="20">
        <f>+F65+G65+H65</f>
        <v>103123</v>
      </c>
      <c r="J65" s="64">
        <f t="shared" si="32"/>
        <v>1.4356327687722614E-2</v>
      </c>
      <c r="K65" s="22">
        <f t="shared" si="33"/>
        <v>0.29333677241853667</v>
      </c>
      <c r="L65" s="22">
        <f t="shared" si="34"/>
        <v>0</v>
      </c>
      <c r="M65" s="23">
        <f t="shared" si="35"/>
        <v>0.20373764138719958</v>
      </c>
      <c r="N65" s="22">
        <f t="shared" si="36"/>
        <v>4.2462340407406355E-3</v>
      </c>
      <c r="O65" s="22">
        <f t="shared" si="37"/>
        <v>6.3904978225825068E-2</v>
      </c>
      <c r="P65" s="22">
        <f t="shared" si="38"/>
        <v>0</v>
      </c>
      <c r="Q65" s="23">
        <f t="shared" si="39"/>
        <v>1.1219875454916451E-2</v>
      </c>
      <c r="R65" s="22">
        <f t="shared" si="27"/>
        <v>4.4860543167965436E-3</v>
      </c>
      <c r="S65" s="22">
        <f t="shared" si="28"/>
        <v>7.5708299487352929E-2</v>
      </c>
      <c r="T65" s="22">
        <f t="shared" si="29"/>
        <v>0</v>
      </c>
      <c r="U65" s="24">
        <f t="shared" si="30"/>
        <v>1.3846823567703788E-2</v>
      </c>
    </row>
    <row r="66" spans="1:21" ht="15.95" customHeight="1" thickBot="1">
      <c r="A66" s="18" t="str">
        <f>+A31</f>
        <v>XL Re Life America</v>
      </c>
      <c r="B66" s="19">
        <v>14849</v>
      </c>
      <c r="C66" s="19">
        <v>35201</v>
      </c>
      <c r="D66" s="19">
        <v>26</v>
      </c>
      <c r="E66" s="20">
        <f t="shared" si="40"/>
        <v>50076</v>
      </c>
      <c r="F66" s="19">
        <v>0</v>
      </c>
      <c r="G66" s="19">
        <v>0</v>
      </c>
      <c r="H66" s="19">
        <v>0</v>
      </c>
      <c r="I66" s="20">
        <f t="shared" si="31"/>
        <v>0</v>
      </c>
      <c r="J66" s="64">
        <f t="shared" si="32"/>
        <v>-1</v>
      </c>
      <c r="K66" s="66">
        <f t="shared" si="33"/>
        <v>-1</v>
      </c>
      <c r="L66" s="66">
        <f t="shared" si="34"/>
        <v>-1</v>
      </c>
      <c r="M66" s="23">
        <f t="shared" si="35"/>
        <v>-1</v>
      </c>
      <c r="N66" s="22">
        <f t="shared" si="36"/>
        <v>2.2916453176912736E-3</v>
      </c>
      <c r="O66" s="22">
        <f t="shared" si="37"/>
        <v>3.8681439919650382E-2</v>
      </c>
      <c r="P66" s="22">
        <f t="shared" si="38"/>
        <v>1.0576801819209913E-4</v>
      </c>
      <c r="Q66" s="23">
        <f t="shared" si="39"/>
        <v>6.5583406282365402E-3</v>
      </c>
      <c r="R66" s="22">
        <f t="shared" si="27"/>
        <v>0</v>
      </c>
      <c r="S66" s="22">
        <f t="shared" si="28"/>
        <v>0</v>
      </c>
      <c r="T66" s="22">
        <f t="shared" si="29"/>
        <v>0</v>
      </c>
      <c r="U66" s="24">
        <f t="shared" si="30"/>
        <v>0</v>
      </c>
    </row>
    <row r="67" spans="1:21" ht="15.95" customHeight="1" thickBot="1">
      <c r="A67" s="47" t="s">
        <v>13</v>
      </c>
      <c r="B67" s="48">
        <f t="shared" ref="B67:I67" si="42">SUM(B46:B66)</f>
        <v>6479624</v>
      </c>
      <c r="C67" s="48">
        <f t="shared" si="42"/>
        <v>910023</v>
      </c>
      <c r="D67" s="48">
        <f t="shared" si="42"/>
        <v>245821</v>
      </c>
      <c r="E67" s="49">
        <f t="shared" si="42"/>
        <v>7635468</v>
      </c>
      <c r="F67" s="48">
        <f t="shared" si="42"/>
        <v>6221280</v>
      </c>
      <c r="G67" s="48">
        <f t="shared" si="42"/>
        <v>993471</v>
      </c>
      <c r="H67" s="48">
        <f t="shared" si="42"/>
        <v>232661</v>
      </c>
      <c r="I67" s="48">
        <f t="shared" si="42"/>
        <v>7447412</v>
      </c>
      <c r="J67" s="70">
        <f>IF(+B67&gt;0,(+F67-B67)/B67,0)</f>
        <v>-3.9870214691469751E-2</v>
      </c>
      <c r="K67" s="69">
        <f>IF(+C67&gt;0,(+G67-C67)/C67,0)</f>
        <v>9.1698781239595045E-2</v>
      </c>
      <c r="L67" s="69">
        <f>IF(+D67&gt;0,(+H67-D67)/D67,0)</f>
        <v>-5.3534889208000945E-2</v>
      </c>
      <c r="M67" s="68">
        <f>IF(+E67&gt;0,(+I67-E67)/E67,0)</f>
        <v>-2.4629269613859948E-2</v>
      </c>
      <c r="N67" s="50">
        <f t="shared" ref="N67:U67" si="43">SUM(N46:N66)</f>
        <v>1</v>
      </c>
      <c r="O67" s="50">
        <f t="shared" si="43"/>
        <v>1</v>
      </c>
      <c r="P67" s="50">
        <f t="shared" si="43"/>
        <v>0.99999999999999989</v>
      </c>
      <c r="Q67" s="51">
        <f t="shared" si="43"/>
        <v>1</v>
      </c>
      <c r="R67" s="50">
        <f t="shared" si="43"/>
        <v>1.0000000000000002</v>
      </c>
      <c r="S67" s="50">
        <f t="shared" si="43"/>
        <v>0.99999999999999978</v>
      </c>
      <c r="T67" s="50">
        <f t="shared" si="43"/>
        <v>1</v>
      </c>
      <c r="U67" s="52">
        <f t="shared" si="43"/>
        <v>1</v>
      </c>
    </row>
    <row r="68" spans="1:21" ht="15.95" customHeight="1">
      <c r="A68" s="55" t="s">
        <v>20</v>
      </c>
      <c r="B68" s="19"/>
      <c r="C68" s="19"/>
      <c r="D68" s="19"/>
      <c r="E68" s="19"/>
      <c r="F68" s="19"/>
      <c r="G68" s="19"/>
      <c r="H68" s="19"/>
      <c r="I68" s="19"/>
      <c r="J68" s="19"/>
      <c r="K68" s="19"/>
      <c r="L68" s="19"/>
      <c r="M68" s="44"/>
      <c r="N68" s="58"/>
      <c r="O68" s="58"/>
      <c r="P68" s="58"/>
      <c r="Q68" s="58"/>
      <c r="R68" s="58"/>
      <c r="S68" s="58"/>
      <c r="T68" s="58"/>
      <c r="U68" s="58"/>
    </row>
    <row r="69" spans="1:21" ht="15.95" customHeight="1">
      <c r="A69" s="55"/>
      <c r="B69" s="19"/>
      <c r="C69" s="19"/>
      <c r="D69" s="19"/>
      <c r="E69" s="19"/>
      <c r="F69" s="19"/>
      <c r="G69" s="19"/>
      <c r="H69" s="19"/>
      <c r="I69" s="19"/>
      <c r="J69" s="19"/>
      <c r="K69" s="19"/>
      <c r="L69" s="19"/>
      <c r="M69" s="44"/>
      <c r="N69" s="58"/>
      <c r="O69" s="58"/>
      <c r="P69" s="58"/>
      <c r="Q69" s="58"/>
      <c r="R69" s="58"/>
      <c r="S69" s="58"/>
      <c r="T69" s="58"/>
      <c r="U69" s="58"/>
    </row>
    <row r="70" spans="1:21" ht="15.95" customHeight="1">
      <c r="A70" s="14" t="str">
        <f>+A35</f>
        <v>Canadian Exchange Rate Used: 2008 = 0.818438 and 2009 = .962279</v>
      </c>
      <c r="B70" s="19"/>
      <c r="C70" s="19"/>
      <c r="D70" s="19"/>
      <c r="E70" s="19"/>
      <c r="F70" s="19"/>
      <c r="G70" s="19"/>
      <c r="H70" s="19"/>
      <c r="I70" s="19"/>
      <c r="J70" s="19"/>
      <c r="K70" s="19"/>
      <c r="L70" s="19"/>
      <c r="M70" s="44"/>
      <c r="N70" s="58"/>
      <c r="O70" s="58"/>
      <c r="P70" s="58"/>
      <c r="Q70" s="58"/>
      <c r="R70" s="58"/>
      <c r="S70" s="58"/>
      <c r="T70" s="58"/>
      <c r="U70" s="58"/>
    </row>
    <row r="71" spans="1:21" ht="15.95" customHeight="1">
      <c r="A71" s="55"/>
      <c r="B71" s="55"/>
      <c r="C71" s="55"/>
      <c r="D71" s="55"/>
      <c r="E71" s="55"/>
      <c r="F71" s="55"/>
      <c r="G71" s="55"/>
      <c r="H71" s="55"/>
      <c r="I71" s="55"/>
      <c r="J71" s="55"/>
      <c r="K71" s="55"/>
      <c r="L71" s="55"/>
      <c r="M71" s="55"/>
      <c r="N71" s="55"/>
      <c r="O71" s="55"/>
      <c r="P71" s="55"/>
      <c r="Q71" s="55"/>
      <c r="R71" s="55"/>
      <c r="S71" s="55"/>
      <c r="T71" s="55"/>
      <c r="U71" s="55"/>
    </row>
    <row r="72" spans="1:21" ht="15.95" customHeight="1">
      <c r="A72" s="55" t="str">
        <f>+A37</f>
        <v>Date:</v>
      </c>
      <c r="B72" s="57">
        <f>+B37</f>
        <v>40249</v>
      </c>
      <c r="C72" s="55"/>
      <c r="D72" s="55"/>
      <c r="E72" s="55"/>
      <c r="F72" s="55"/>
      <c r="G72" s="55"/>
      <c r="H72" s="55"/>
      <c r="I72" s="55"/>
      <c r="J72" s="55"/>
      <c r="K72" s="55"/>
      <c r="L72" s="55"/>
      <c r="M72" s="55"/>
      <c r="N72" s="55"/>
      <c r="O72" s="55"/>
      <c r="P72" s="55"/>
      <c r="Q72" s="55"/>
      <c r="R72" s="55"/>
      <c r="S72" s="55"/>
      <c r="T72" s="55"/>
      <c r="U72" s="55"/>
    </row>
    <row r="73" spans="1:21" ht="15.95" customHeight="1">
      <c r="A73" s="55"/>
      <c r="B73" s="55"/>
      <c r="C73" s="55"/>
      <c r="D73" s="55"/>
      <c r="E73" s="55"/>
      <c r="F73" s="55"/>
      <c r="G73" s="55"/>
      <c r="H73" s="55"/>
      <c r="I73" s="55"/>
      <c r="J73" s="55"/>
      <c r="K73" s="55"/>
      <c r="L73" s="55"/>
      <c r="M73" s="55"/>
      <c r="N73" s="55"/>
      <c r="O73" s="55"/>
      <c r="P73" s="55"/>
      <c r="Q73" s="55"/>
      <c r="R73" s="55"/>
      <c r="S73" s="55"/>
      <c r="T73" s="55"/>
      <c r="U73" s="55"/>
    </row>
    <row r="74" spans="1:21" ht="15.95" customHeight="1">
      <c r="A74" s="55"/>
      <c r="B74" s="55"/>
      <c r="C74" s="55"/>
      <c r="D74" s="55"/>
      <c r="E74" s="59" t="s">
        <v>14</v>
      </c>
      <c r="F74" s="55"/>
      <c r="G74" s="55"/>
      <c r="H74" s="55"/>
      <c r="I74" s="55"/>
      <c r="J74" s="55"/>
      <c r="K74" s="55"/>
      <c r="L74" s="55"/>
      <c r="M74" s="55"/>
      <c r="N74" s="55"/>
      <c r="O74" s="55"/>
      <c r="P74" s="55"/>
      <c r="Q74" s="55"/>
      <c r="R74" s="55"/>
      <c r="S74" s="55"/>
      <c r="T74" s="55"/>
      <c r="U74" s="55"/>
    </row>
    <row r="75" spans="1:21" ht="15.95" customHeight="1" thickBot="1">
      <c r="B75" s="55"/>
      <c r="C75" s="55"/>
      <c r="D75" s="55"/>
      <c r="E75" s="55"/>
      <c r="F75" s="59"/>
      <c r="G75" s="55"/>
      <c r="H75" s="55"/>
      <c r="I75" s="55"/>
      <c r="J75" s="55"/>
      <c r="K75" s="55"/>
      <c r="L75" s="55"/>
      <c r="M75" s="55"/>
      <c r="N75" s="55"/>
      <c r="O75" s="55"/>
      <c r="P75" s="55"/>
      <c r="Q75" s="55"/>
      <c r="R75" s="55"/>
      <c r="S75" s="55"/>
      <c r="T75" s="55"/>
      <c r="U75" s="55"/>
    </row>
    <row r="76" spans="1:21" ht="15.95" customHeight="1">
      <c r="A76" s="26"/>
      <c r="B76" s="27"/>
      <c r="C76" s="27"/>
      <c r="D76" s="27"/>
      <c r="E76" s="27"/>
      <c r="F76" s="27"/>
      <c r="G76" s="27"/>
      <c r="H76" s="27"/>
      <c r="I76" s="27"/>
      <c r="J76" s="27"/>
      <c r="K76" s="27"/>
      <c r="L76" s="27"/>
      <c r="M76" s="28"/>
      <c r="Q76" s="55"/>
      <c r="R76" s="55"/>
      <c r="S76" s="55"/>
      <c r="T76" s="55"/>
      <c r="U76" s="55"/>
    </row>
    <row r="77" spans="1:21" ht="15.95" customHeight="1">
      <c r="A77" s="32"/>
      <c r="B77" s="30" t="s">
        <v>23</v>
      </c>
      <c r="C77" s="30"/>
      <c r="D77" s="30"/>
      <c r="E77" s="33"/>
      <c r="F77" s="30" t="s">
        <v>22</v>
      </c>
      <c r="G77" s="30"/>
      <c r="H77" s="30"/>
      <c r="I77" s="33"/>
      <c r="J77" s="40" t="s">
        <v>21</v>
      </c>
      <c r="K77" s="30"/>
      <c r="L77" s="30"/>
      <c r="M77" s="31"/>
      <c r="Q77" s="55"/>
      <c r="R77" s="55"/>
      <c r="S77" s="55"/>
      <c r="T77" s="55"/>
      <c r="U77" s="55"/>
    </row>
    <row r="78" spans="1:21" ht="15.95" customHeight="1">
      <c r="A78" s="32"/>
      <c r="B78" s="30"/>
      <c r="C78" s="30">
        <f>+C43</f>
        <v>2008</v>
      </c>
      <c r="D78" s="30"/>
      <c r="E78" s="33"/>
      <c r="F78" s="30"/>
      <c r="G78" s="30">
        <f>+G43</f>
        <v>2009</v>
      </c>
      <c r="H78" s="30"/>
      <c r="I78" s="33"/>
      <c r="J78" s="30"/>
      <c r="K78" s="30">
        <f>+G78</f>
        <v>2009</v>
      </c>
      <c r="L78" s="30"/>
      <c r="M78" s="31"/>
      <c r="Q78" s="55"/>
      <c r="R78" s="55"/>
      <c r="S78" s="55"/>
      <c r="T78" s="55"/>
      <c r="U78" s="55"/>
    </row>
    <row r="79" spans="1:21" ht="15.95" customHeight="1" thickBot="1">
      <c r="A79" s="34" t="s">
        <v>2</v>
      </c>
      <c r="B79" s="37" t="s">
        <v>3</v>
      </c>
      <c r="C79" s="37" t="s">
        <v>4</v>
      </c>
      <c r="D79" s="37" t="s">
        <v>5</v>
      </c>
      <c r="E79" s="38" t="s">
        <v>6</v>
      </c>
      <c r="F79" s="37" t="s">
        <v>3</v>
      </c>
      <c r="G79" s="37" t="s">
        <v>4</v>
      </c>
      <c r="H79" s="37" t="s">
        <v>5</v>
      </c>
      <c r="I79" s="38" t="s">
        <v>6</v>
      </c>
      <c r="J79" s="37" t="s">
        <v>3</v>
      </c>
      <c r="K79" s="37" t="s">
        <v>4</v>
      </c>
      <c r="L79" s="37" t="s">
        <v>5</v>
      </c>
      <c r="M79" s="39" t="s">
        <v>6</v>
      </c>
      <c r="Q79" s="55"/>
      <c r="R79" s="55"/>
      <c r="S79" s="55"/>
      <c r="T79" s="55"/>
      <c r="U79" s="55"/>
    </row>
    <row r="80" spans="1:21" ht="15.95" customHeight="1" thickTop="1">
      <c r="A80" s="18"/>
      <c r="B80" s="44"/>
      <c r="C80" s="44"/>
      <c r="D80" s="44"/>
      <c r="E80" s="45"/>
      <c r="F80" s="44"/>
      <c r="G80" s="44"/>
      <c r="H80" s="44"/>
      <c r="I80" s="45"/>
      <c r="J80" s="44"/>
      <c r="K80" s="44"/>
      <c r="L80" s="44"/>
      <c r="M80" s="46"/>
      <c r="Q80" s="55"/>
      <c r="R80" s="55"/>
      <c r="S80" s="55"/>
      <c r="T80" s="55"/>
      <c r="U80" s="55"/>
    </row>
    <row r="81" spans="1:13" ht="15.95" customHeight="1">
      <c r="A81" s="18" t="str">
        <f>+A46</f>
        <v>Ace Tempest</v>
      </c>
      <c r="B81" s="19">
        <f>+B46</f>
        <v>19240</v>
      </c>
      <c r="C81" s="19">
        <f>+C46</f>
        <v>0</v>
      </c>
      <c r="D81" s="19">
        <f>+D46</f>
        <v>0</v>
      </c>
      <c r="E81" s="20">
        <f>+D81+C81+B81</f>
        <v>19240</v>
      </c>
      <c r="F81" s="19">
        <f>+F11</f>
        <v>10265</v>
      </c>
      <c r="G81" s="19">
        <f>+G11</f>
        <v>0</v>
      </c>
      <c r="H81" s="19">
        <f>+H11</f>
        <v>0</v>
      </c>
      <c r="I81" s="20">
        <f>+F81+G81+H81</f>
        <v>10265</v>
      </c>
      <c r="J81" s="19">
        <f t="shared" ref="J81:J90" si="44">+F46</f>
        <v>25010</v>
      </c>
      <c r="K81" s="19">
        <f t="shared" ref="K81:K90" si="45">+G46</f>
        <v>0</v>
      </c>
      <c r="L81" s="19">
        <f t="shared" ref="L81:L90" si="46">+H46</f>
        <v>0</v>
      </c>
      <c r="M81" s="21">
        <f>+L81+K81+J81</f>
        <v>25010</v>
      </c>
    </row>
    <row r="82" spans="1:13" ht="15.95" customHeight="1">
      <c r="A82" s="18" t="str">
        <f t="shared" ref="A82:D84" si="47">+A47</f>
        <v>AXA Equitable</v>
      </c>
      <c r="B82" s="19">
        <f t="shared" si="47"/>
        <v>0</v>
      </c>
      <c r="C82" s="19">
        <f t="shared" si="47"/>
        <v>0</v>
      </c>
      <c r="D82" s="19">
        <f t="shared" si="47"/>
        <v>36182</v>
      </c>
      <c r="E82" s="20">
        <f t="shared" ref="E82:E98" si="48">+D82+C82+B82</f>
        <v>36182</v>
      </c>
      <c r="F82" s="19">
        <f t="shared" ref="F82:H84" si="49">+F12</f>
        <v>0</v>
      </c>
      <c r="G82" s="19">
        <f t="shared" si="49"/>
        <v>0</v>
      </c>
      <c r="H82" s="19">
        <f t="shared" si="49"/>
        <v>2439</v>
      </c>
      <c r="I82" s="20">
        <f t="shared" ref="I82:I98" si="50">+F82+G82+H82</f>
        <v>2439</v>
      </c>
      <c r="J82" s="19">
        <f t="shared" si="44"/>
        <v>0</v>
      </c>
      <c r="K82" s="19">
        <f t="shared" si="45"/>
        <v>0</v>
      </c>
      <c r="L82" s="19">
        <f t="shared" si="46"/>
        <v>35743</v>
      </c>
      <c r="M82" s="21">
        <f t="shared" ref="M82:M98" si="51">+L82+K82+J82</f>
        <v>35743</v>
      </c>
    </row>
    <row r="83" spans="1:13" ht="15.95" customHeight="1">
      <c r="A83" s="18" t="str">
        <f t="shared" si="47"/>
        <v xml:space="preserve">Canada Life </v>
      </c>
      <c r="B83" s="19">
        <f t="shared" si="47"/>
        <v>193569</v>
      </c>
      <c r="C83" s="19">
        <f t="shared" si="47"/>
        <v>11058</v>
      </c>
      <c r="D83" s="19">
        <f t="shared" si="47"/>
        <v>0</v>
      </c>
      <c r="E83" s="20">
        <f t="shared" si="48"/>
        <v>204627</v>
      </c>
      <c r="F83" s="19">
        <f t="shared" si="49"/>
        <v>19191</v>
      </c>
      <c r="G83" s="19">
        <f t="shared" si="49"/>
        <v>139301</v>
      </c>
      <c r="H83" s="19">
        <f t="shared" si="49"/>
        <v>0</v>
      </c>
      <c r="I83" s="20">
        <f t="shared" si="50"/>
        <v>158492</v>
      </c>
      <c r="J83" s="19">
        <f t="shared" si="44"/>
        <v>200302</v>
      </c>
      <c r="K83" s="19">
        <f t="shared" si="45"/>
        <v>149255</v>
      </c>
      <c r="L83" s="19">
        <f t="shared" si="46"/>
        <v>0</v>
      </c>
      <c r="M83" s="21">
        <f t="shared" si="51"/>
        <v>349557</v>
      </c>
    </row>
    <row r="84" spans="1:13" ht="15.95" customHeight="1">
      <c r="A84" s="18" t="str">
        <f t="shared" si="47"/>
        <v xml:space="preserve">Employers Re. Corp. </v>
      </c>
      <c r="B84" s="19">
        <f t="shared" si="47"/>
        <v>290399</v>
      </c>
      <c r="C84" s="19">
        <f t="shared" si="47"/>
        <v>17782</v>
      </c>
      <c r="D84" s="19">
        <f t="shared" si="47"/>
        <v>55</v>
      </c>
      <c r="E84" s="20">
        <f t="shared" si="48"/>
        <v>308236</v>
      </c>
      <c r="F84" s="19">
        <f t="shared" si="49"/>
        <v>281</v>
      </c>
      <c r="G84" s="19">
        <f t="shared" si="49"/>
        <v>0</v>
      </c>
      <c r="H84" s="19">
        <f t="shared" si="49"/>
        <v>0</v>
      </c>
      <c r="I84" s="20">
        <f t="shared" si="50"/>
        <v>281</v>
      </c>
      <c r="J84" s="19">
        <f t="shared" si="44"/>
        <v>249754</v>
      </c>
      <c r="K84" s="19">
        <f t="shared" si="45"/>
        <v>16179</v>
      </c>
      <c r="L84" s="19">
        <f t="shared" si="46"/>
        <v>51</v>
      </c>
      <c r="M84" s="21">
        <f t="shared" si="51"/>
        <v>265984</v>
      </c>
    </row>
    <row r="85" spans="1:13" ht="15.95" customHeight="1">
      <c r="A85" s="18" t="str">
        <f t="shared" ref="A85:D86" si="52">+A50</f>
        <v>General Re Life</v>
      </c>
      <c r="B85" s="19">
        <f t="shared" si="52"/>
        <v>148277</v>
      </c>
      <c r="C85" s="19">
        <f t="shared" si="52"/>
        <v>7302</v>
      </c>
      <c r="D85" s="19">
        <f t="shared" si="52"/>
        <v>0</v>
      </c>
      <c r="E85" s="20">
        <f t="shared" si="48"/>
        <v>155579</v>
      </c>
      <c r="F85" s="19">
        <f t="shared" ref="F85:H86" si="53">+F15</f>
        <v>10088</v>
      </c>
      <c r="G85" s="19">
        <f t="shared" si="53"/>
        <v>0</v>
      </c>
      <c r="H85" s="19">
        <f t="shared" si="53"/>
        <v>0</v>
      </c>
      <c r="I85" s="20">
        <f t="shared" si="50"/>
        <v>10088</v>
      </c>
      <c r="J85" s="19">
        <f t="shared" si="44"/>
        <v>145931</v>
      </c>
      <c r="K85" s="19">
        <f t="shared" si="45"/>
        <v>7209</v>
      </c>
      <c r="L85" s="19">
        <f t="shared" si="46"/>
        <v>0</v>
      </c>
      <c r="M85" s="21">
        <f t="shared" si="51"/>
        <v>153140</v>
      </c>
    </row>
    <row r="86" spans="1:13" ht="15.95" customHeight="1">
      <c r="A86" s="18" t="str">
        <f t="shared" si="52"/>
        <v xml:space="preserve">Generali USA Life Re </v>
      </c>
      <c r="B86" s="19">
        <f t="shared" si="52"/>
        <v>408651</v>
      </c>
      <c r="C86" s="19">
        <f t="shared" si="52"/>
        <v>732</v>
      </c>
      <c r="D86" s="19">
        <f t="shared" si="52"/>
        <v>0</v>
      </c>
      <c r="E86" s="20">
        <f t="shared" si="48"/>
        <v>409383</v>
      </c>
      <c r="F86" s="19">
        <f t="shared" si="53"/>
        <v>70023</v>
      </c>
      <c r="G86" s="19">
        <f t="shared" si="53"/>
        <v>0</v>
      </c>
      <c r="H86" s="19">
        <f t="shared" si="53"/>
        <v>0</v>
      </c>
      <c r="I86" s="20">
        <f t="shared" si="50"/>
        <v>70023</v>
      </c>
      <c r="J86" s="19">
        <f t="shared" si="44"/>
        <v>447793</v>
      </c>
      <c r="K86" s="19">
        <f t="shared" si="45"/>
        <v>658</v>
      </c>
      <c r="L86" s="19">
        <f t="shared" si="46"/>
        <v>0</v>
      </c>
      <c r="M86" s="21">
        <f t="shared" si="51"/>
        <v>448451</v>
      </c>
    </row>
    <row r="87" spans="1:13" ht="15.95" customHeight="1">
      <c r="A87" s="18" t="str">
        <f t="shared" ref="A87:D88" si="54">+A52</f>
        <v>Guardian</v>
      </c>
      <c r="B87" s="19">
        <f t="shared" si="54"/>
        <v>0</v>
      </c>
      <c r="C87" s="19">
        <f t="shared" si="54"/>
        <v>454</v>
      </c>
      <c r="D87" s="19">
        <f t="shared" si="54"/>
        <v>2381</v>
      </c>
      <c r="E87" s="20">
        <f>+D87+C87+B87</f>
        <v>2835</v>
      </c>
      <c r="F87" s="19">
        <f t="shared" ref="F87:H88" si="55">+F17</f>
        <v>0</v>
      </c>
      <c r="G87" s="19">
        <f t="shared" si="55"/>
        <v>0</v>
      </c>
      <c r="H87" s="19">
        <f t="shared" si="55"/>
        <v>20</v>
      </c>
      <c r="I87" s="20">
        <f>+F87+G87+H87</f>
        <v>20</v>
      </c>
      <c r="J87" s="19">
        <f t="shared" si="44"/>
        <v>0</v>
      </c>
      <c r="K87" s="19">
        <f t="shared" si="45"/>
        <v>407</v>
      </c>
      <c r="L87" s="19">
        <f t="shared" si="46"/>
        <v>1878</v>
      </c>
      <c r="M87" s="21">
        <f>+L87+K87+J87</f>
        <v>2285</v>
      </c>
    </row>
    <row r="88" spans="1:13" ht="15.95" customHeight="1">
      <c r="A88" s="18" t="str">
        <f t="shared" si="54"/>
        <v>Hannover Life Re*</v>
      </c>
      <c r="B88" s="19">
        <f t="shared" si="54"/>
        <v>66334</v>
      </c>
      <c r="C88" s="19">
        <f t="shared" si="54"/>
        <v>289327</v>
      </c>
      <c r="D88" s="19">
        <f t="shared" si="54"/>
        <v>679</v>
      </c>
      <c r="E88" s="20">
        <f>+D88+C88+B88</f>
        <v>356340</v>
      </c>
      <c r="F88" s="19">
        <f t="shared" si="55"/>
        <v>19361</v>
      </c>
      <c r="G88" s="19">
        <f t="shared" si="55"/>
        <v>545323</v>
      </c>
      <c r="H88" s="19">
        <f t="shared" si="55"/>
        <v>63</v>
      </c>
      <c r="I88" s="20">
        <f>+F88+G88+H88</f>
        <v>564747</v>
      </c>
      <c r="J88" s="19">
        <f t="shared" si="44"/>
        <v>575225</v>
      </c>
      <c r="K88" s="19">
        <f t="shared" si="45"/>
        <v>244820</v>
      </c>
      <c r="L88" s="19">
        <f t="shared" si="46"/>
        <v>687</v>
      </c>
      <c r="M88" s="21">
        <f>+L88+K88+J88</f>
        <v>820732</v>
      </c>
    </row>
    <row r="89" spans="1:13" ht="15.95" customHeight="1">
      <c r="A89" s="18" t="str">
        <f t="shared" ref="A89:D90" si="56">+A54</f>
        <v>Manufacturers Life</v>
      </c>
      <c r="B89" s="19">
        <f t="shared" si="56"/>
        <v>0</v>
      </c>
      <c r="C89" s="19">
        <f t="shared" si="56"/>
        <v>0</v>
      </c>
      <c r="D89" s="19">
        <f t="shared" si="56"/>
        <v>103985</v>
      </c>
      <c r="E89" s="20">
        <f t="shared" si="48"/>
        <v>103985</v>
      </c>
      <c r="F89" s="19">
        <f t="shared" ref="F89:H90" si="57">+F19</f>
        <v>0</v>
      </c>
      <c r="G89" s="19">
        <f t="shared" si="57"/>
        <v>0</v>
      </c>
      <c r="H89" s="19">
        <f t="shared" si="57"/>
        <v>6664</v>
      </c>
      <c r="I89" s="20">
        <f t="shared" si="50"/>
        <v>6664</v>
      </c>
      <c r="J89" s="19">
        <f t="shared" si="44"/>
        <v>0</v>
      </c>
      <c r="K89" s="19">
        <f t="shared" si="45"/>
        <v>0</v>
      </c>
      <c r="L89" s="19">
        <f t="shared" si="46"/>
        <v>94805</v>
      </c>
      <c r="M89" s="21">
        <f t="shared" si="51"/>
        <v>94805</v>
      </c>
    </row>
    <row r="90" spans="1:13" ht="15.95" customHeight="1">
      <c r="A90" s="18" t="str">
        <f t="shared" si="56"/>
        <v>Munich American Re</v>
      </c>
      <c r="B90" s="19">
        <f t="shared" si="56"/>
        <v>663350</v>
      </c>
      <c r="C90" s="19">
        <f t="shared" si="56"/>
        <v>38943</v>
      </c>
      <c r="D90" s="19">
        <f t="shared" si="56"/>
        <v>16830</v>
      </c>
      <c r="E90" s="20">
        <f t="shared" si="48"/>
        <v>719123</v>
      </c>
      <c r="F90" s="19">
        <f t="shared" si="57"/>
        <v>73171</v>
      </c>
      <c r="G90" s="19">
        <f t="shared" si="57"/>
        <v>609</v>
      </c>
      <c r="H90" s="19">
        <f t="shared" si="57"/>
        <v>7396</v>
      </c>
      <c r="I90" s="20">
        <f t="shared" si="50"/>
        <v>81176</v>
      </c>
      <c r="J90" s="19">
        <f t="shared" si="44"/>
        <v>683637</v>
      </c>
      <c r="K90" s="19">
        <f t="shared" si="45"/>
        <v>40086</v>
      </c>
      <c r="L90" s="19">
        <f t="shared" si="46"/>
        <v>22319</v>
      </c>
      <c r="M90" s="21">
        <f t="shared" si="51"/>
        <v>746042</v>
      </c>
    </row>
    <row r="91" spans="1:13" ht="15.95" customHeight="1">
      <c r="A91" s="18" t="str">
        <f t="shared" ref="A91:D93" si="58">+A56</f>
        <v>Optimum Re (US)</v>
      </c>
      <c r="B91" s="19">
        <f t="shared" si="58"/>
        <v>24560</v>
      </c>
      <c r="C91" s="19">
        <f t="shared" si="58"/>
        <v>4482</v>
      </c>
      <c r="D91" s="19">
        <f t="shared" si="58"/>
        <v>0</v>
      </c>
      <c r="E91" s="20">
        <f t="shared" si="48"/>
        <v>29042</v>
      </c>
      <c r="F91" s="19">
        <f t="shared" ref="F91:H92" si="59">+F21</f>
        <v>4855</v>
      </c>
      <c r="G91" s="19">
        <f t="shared" si="59"/>
        <v>0</v>
      </c>
      <c r="H91" s="19">
        <f t="shared" si="59"/>
        <v>0</v>
      </c>
      <c r="I91" s="20">
        <f t="shared" si="50"/>
        <v>4855</v>
      </c>
      <c r="J91" s="19">
        <f t="shared" ref="J91:L92" si="60">+F56</f>
        <v>27185</v>
      </c>
      <c r="K91" s="19">
        <f t="shared" si="60"/>
        <v>4136</v>
      </c>
      <c r="L91" s="19">
        <f t="shared" si="60"/>
        <v>0</v>
      </c>
      <c r="M91" s="21">
        <f t="shared" si="51"/>
        <v>31321</v>
      </c>
    </row>
    <row r="92" spans="1:13" ht="15.95" customHeight="1">
      <c r="A92" s="18" t="str">
        <f t="shared" si="58"/>
        <v>Pacific Life</v>
      </c>
      <c r="B92" s="19">
        <f t="shared" si="58"/>
        <v>0</v>
      </c>
      <c r="C92" s="19">
        <f t="shared" si="58"/>
        <v>0</v>
      </c>
      <c r="D92" s="19">
        <f t="shared" si="58"/>
        <v>3311</v>
      </c>
      <c r="E92" s="20">
        <f t="shared" si="48"/>
        <v>3311</v>
      </c>
      <c r="F92" s="19">
        <f t="shared" si="59"/>
        <v>0</v>
      </c>
      <c r="G92" s="19">
        <f t="shared" si="59"/>
        <v>0</v>
      </c>
      <c r="H92" s="19">
        <f t="shared" si="59"/>
        <v>78</v>
      </c>
      <c r="I92" s="20">
        <f t="shared" si="50"/>
        <v>78</v>
      </c>
      <c r="J92" s="19">
        <f t="shared" si="60"/>
        <v>0</v>
      </c>
      <c r="K92" s="19">
        <f t="shared" si="60"/>
        <v>0</v>
      </c>
      <c r="L92" s="19">
        <f t="shared" si="60"/>
        <v>2902</v>
      </c>
      <c r="M92" s="21">
        <f t="shared" si="51"/>
        <v>2902</v>
      </c>
    </row>
    <row r="93" spans="1:13" ht="15.95" customHeight="1">
      <c r="A93" s="18" t="str">
        <f t="shared" si="58"/>
        <v>RGA Re. Company</v>
      </c>
      <c r="B93" s="19">
        <f t="shared" si="58"/>
        <v>1160083</v>
      </c>
      <c r="C93" s="19">
        <f t="shared" si="58"/>
        <v>95353</v>
      </c>
      <c r="D93" s="19">
        <f t="shared" si="58"/>
        <v>0</v>
      </c>
      <c r="E93" s="20">
        <f t="shared" si="48"/>
        <v>1255436</v>
      </c>
      <c r="F93" s="19">
        <f t="shared" ref="F93:H94" si="61">+F23</f>
        <v>133591</v>
      </c>
      <c r="G93" s="19">
        <f t="shared" si="61"/>
        <v>40230</v>
      </c>
      <c r="H93" s="19">
        <f t="shared" si="61"/>
        <v>0</v>
      </c>
      <c r="I93" s="20">
        <f t="shared" si="50"/>
        <v>173821</v>
      </c>
      <c r="J93" s="19">
        <f t="shared" ref="J93:L94" si="62">+F58</f>
        <v>1203125</v>
      </c>
      <c r="K93" s="19">
        <f t="shared" si="62"/>
        <v>123551</v>
      </c>
      <c r="L93" s="19">
        <f t="shared" si="62"/>
        <v>0</v>
      </c>
      <c r="M93" s="21">
        <f t="shared" si="51"/>
        <v>1326676</v>
      </c>
    </row>
    <row r="94" spans="1:13" ht="15.95" customHeight="1">
      <c r="A94" s="18" t="s">
        <v>19</v>
      </c>
      <c r="B94" s="19">
        <f>+B59</f>
        <v>543</v>
      </c>
      <c r="C94" s="19">
        <f>+C59</f>
        <v>0</v>
      </c>
      <c r="D94" s="19">
        <f>+D59</f>
        <v>0</v>
      </c>
      <c r="E94" s="20">
        <f>+D94+C94+B94</f>
        <v>543</v>
      </c>
      <c r="F94" s="19">
        <f t="shared" si="61"/>
        <v>400</v>
      </c>
      <c r="G94" s="19">
        <f t="shared" si="61"/>
        <v>0</v>
      </c>
      <c r="H94" s="19">
        <f t="shared" si="61"/>
        <v>0</v>
      </c>
      <c r="I94" s="20">
        <f>+F94+G94+H94</f>
        <v>400</v>
      </c>
      <c r="J94" s="19">
        <f t="shared" si="62"/>
        <v>796</v>
      </c>
      <c r="K94" s="19">
        <f t="shared" si="62"/>
        <v>0</v>
      </c>
      <c r="L94" s="19">
        <f t="shared" si="62"/>
        <v>0</v>
      </c>
      <c r="M94" s="21">
        <f>+L94+K94+J94</f>
        <v>796</v>
      </c>
    </row>
    <row r="95" spans="1:13" ht="15.95" customHeight="1">
      <c r="A95" s="18" t="str">
        <f t="shared" ref="A95:D101" si="63">+A60</f>
        <v>SCOR Global Life (US)</v>
      </c>
      <c r="B95" s="19">
        <f t="shared" si="63"/>
        <v>271695</v>
      </c>
      <c r="C95" s="19">
        <f t="shared" si="63"/>
        <v>0</v>
      </c>
      <c r="D95" s="19">
        <f t="shared" si="63"/>
        <v>0</v>
      </c>
      <c r="E95" s="20">
        <f t="shared" si="48"/>
        <v>271695</v>
      </c>
      <c r="F95" s="19">
        <f t="shared" ref="F95:H96" si="64">+F25</f>
        <v>0</v>
      </c>
      <c r="G95" s="19">
        <f t="shared" si="64"/>
        <v>0</v>
      </c>
      <c r="H95" s="19">
        <f t="shared" si="64"/>
        <v>0</v>
      </c>
      <c r="I95" s="20">
        <f t="shared" si="50"/>
        <v>0</v>
      </c>
      <c r="J95" s="19">
        <f t="shared" ref="J95:J101" si="65">+F60</f>
        <v>0</v>
      </c>
      <c r="K95" s="19">
        <f t="shared" ref="K95:K101" si="66">+G60</f>
        <v>0</v>
      </c>
      <c r="L95" s="19">
        <f t="shared" ref="L95:L101" si="67">+H60</f>
        <v>0</v>
      </c>
      <c r="M95" s="21">
        <f t="shared" si="51"/>
        <v>0</v>
      </c>
    </row>
    <row r="96" spans="1:13" ht="15.95" customHeight="1">
      <c r="A96" s="18" t="str">
        <f t="shared" si="63"/>
        <v>Scottish Re (US)</v>
      </c>
      <c r="B96" s="19">
        <f t="shared" si="63"/>
        <v>901696</v>
      </c>
      <c r="C96" s="19">
        <f t="shared" si="63"/>
        <v>1180</v>
      </c>
      <c r="D96" s="19">
        <f t="shared" si="63"/>
        <v>2310</v>
      </c>
      <c r="E96" s="20">
        <f t="shared" si="48"/>
        <v>905186</v>
      </c>
      <c r="F96" s="19">
        <f t="shared" si="64"/>
        <v>0</v>
      </c>
      <c r="G96" s="19">
        <f t="shared" si="64"/>
        <v>0</v>
      </c>
      <c r="H96" s="19">
        <f t="shared" si="64"/>
        <v>0</v>
      </c>
      <c r="I96" s="20">
        <f t="shared" si="50"/>
        <v>0</v>
      </c>
      <c r="J96" s="19">
        <f t="shared" si="65"/>
        <v>301012</v>
      </c>
      <c r="K96" s="19">
        <f t="shared" si="66"/>
        <v>990</v>
      </c>
      <c r="L96" s="19">
        <f t="shared" si="67"/>
        <v>0</v>
      </c>
      <c r="M96" s="21">
        <f t="shared" si="51"/>
        <v>302002</v>
      </c>
    </row>
    <row r="97" spans="1:21" ht="15.95" customHeight="1">
      <c r="A97" s="18" t="str">
        <f t="shared" si="63"/>
        <v xml:space="preserve">Sun Life </v>
      </c>
      <c r="B97" s="19">
        <f t="shared" si="63"/>
        <v>0</v>
      </c>
      <c r="C97" s="19">
        <f t="shared" si="63"/>
        <v>0</v>
      </c>
      <c r="D97" s="19">
        <f t="shared" si="63"/>
        <v>80062</v>
      </c>
      <c r="E97" s="20">
        <f t="shared" si="48"/>
        <v>80062</v>
      </c>
      <c r="F97" s="19">
        <f t="shared" ref="F97:H101" si="68">+F27</f>
        <v>0</v>
      </c>
      <c r="G97" s="19">
        <f t="shared" si="68"/>
        <v>0</v>
      </c>
      <c r="H97" s="19">
        <f t="shared" si="68"/>
        <v>5660</v>
      </c>
      <c r="I97" s="20">
        <f t="shared" si="50"/>
        <v>5660</v>
      </c>
      <c r="J97" s="19">
        <f t="shared" si="65"/>
        <v>0</v>
      </c>
      <c r="K97" s="19">
        <f t="shared" si="66"/>
        <v>0</v>
      </c>
      <c r="L97" s="19">
        <f t="shared" si="67"/>
        <v>74276</v>
      </c>
      <c r="M97" s="21">
        <f t="shared" si="51"/>
        <v>74276</v>
      </c>
    </row>
    <row r="98" spans="1:21" ht="15.95" customHeight="1">
      <c r="A98" s="18" t="str">
        <f t="shared" si="63"/>
        <v>Swiss Re</v>
      </c>
      <c r="B98" s="19">
        <f t="shared" si="63"/>
        <v>1405741</v>
      </c>
      <c r="C98" s="19">
        <f t="shared" si="63"/>
        <v>316184</v>
      </c>
      <c r="D98" s="19">
        <f t="shared" si="63"/>
        <v>0</v>
      </c>
      <c r="E98" s="20">
        <f t="shared" si="48"/>
        <v>1721925</v>
      </c>
      <c r="F98" s="19">
        <f t="shared" si="68"/>
        <v>114752</v>
      </c>
      <c r="G98" s="19">
        <f t="shared" si="68"/>
        <v>3864</v>
      </c>
      <c r="H98" s="19">
        <f t="shared" si="68"/>
        <v>0</v>
      </c>
      <c r="I98" s="20">
        <f t="shared" si="50"/>
        <v>118616</v>
      </c>
      <c r="J98" s="19">
        <f t="shared" si="65"/>
        <v>1414530</v>
      </c>
      <c r="K98" s="19">
        <f t="shared" si="66"/>
        <v>292078</v>
      </c>
      <c r="L98" s="19">
        <f t="shared" si="67"/>
        <v>0</v>
      </c>
      <c r="M98" s="21">
        <f t="shared" si="51"/>
        <v>1706608</v>
      </c>
    </row>
    <row r="99" spans="1:21" ht="15.95" customHeight="1">
      <c r="A99" s="18" t="str">
        <f t="shared" si="63"/>
        <v>Transamerica Re</v>
      </c>
      <c r="B99" s="19">
        <f t="shared" si="63"/>
        <v>883123</v>
      </c>
      <c r="C99" s="19">
        <f t="shared" si="63"/>
        <v>33870</v>
      </c>
      <c r="D99" s="19">
        <f t="shared" si="63"/>
        <v>0</v>
      </c>
      <c r="E99" s="20">
        <f>+D99+C99+B99</f>
        <v>916993</v>
      </c>
      <c r="F99" s="19">
        <f t="shared" si="68"/>
        <v>107834</v>
      </c>
      <c r="G99" s="19">
        <f t="shared" si="68"/>
        <v>7223</v>
      </c>
      <c r="H99" s="19">
        <f t="shared" si="68"/>
        <v>0</v>
      </c>
      <c r="I99" s="20">
        <f>+F99+G99+H99</f>
        <v>115057</v>
      </c>
      <c r="J99" s="19">
        <f t="shared" si="65"/>
        <v>919071</v>
      </c>
      <c r="K99" s="19">
        <f t="shared" si="66"/>
        <v>38888</v>
      </c>
      <c r="L99" s="19">
        <f t="shared" si="67"/>
        <v>0</v>
      </c>
      <c r="M99" s="21">
        <f>+L99+K99+J99</f>
        <v>957959</v>
      </c>
    </row>
    <row r="100" spans="1:21" ht="15.95" customHeight="1">
      <c r="A100" s="18" t="str">
        <f t="shared" si="63"/>
        <v>Wilton Re</v>
      </c>
      <c r="B100" s="19">
        <f t="shared" si="63"/>
        <v>27514</v>
      </c>
      <c r="C100" s="19">
        <f t="shared" si="63"/>
        <v>58155</v>
      </c>
      <c r="D100" s="19">
        <f t="shared" si="63"/>
        <v>0</v>
      </c>
      <c r="E100" s="20">
        <f>+D100+C100+B100</f>
        <v>85669</v>
      </c>
      <c r="F100" s="19">
        <f t="shared" si="68"/>
        <v>7168</v>
      </c>
      <c r="G100" s="19">
        <f t="shared" si="68"/>
        <v>22236</v>
      </c>
      <c r="H100" s="19">
        <f t="shared" si="68"/>
        <v>0</v>
      </c>
      <c r="I100" s="20">
        <f>+F100+G100+H100</f>
        <v>29404</v>
      </c>
      <c r="J100" s="19">
        <f t="shared" si="65"/>
        <v>27909</v>
      </c>
      <c r="K100" s="19">
        <f t="shared" si="66"/>
        <v>75214</v>
      </c>
      <c r="L100" s="19">
        <f t="shared" si="67"/>
        <v>0</v>
      </c>
      <c r="M100" s="21">
        <f>+L100+K100+J100</f>
        <v>103123</v>
      </c>
    </row>
    <row r="101" spans="1:21" ht="15.95" customHeight="1" thickBot="1">
      <c r="A101" s="18" t="str">
        <f t="shared" si="63"/>
        <v>XL Re Life America</v>
      </c>
      <c r="B101" s="19">
        <f t="shared" si="63"/>
        <v>14849</v>
      </c>
      <c r="C101" s="19">
        <f t="shared" si="63"/>
        <v>35201</v>
      </c>
      <c r="D101" s="19">
        <f t="shared" si="63"/>
        <v>26</v>
      </c>
      <c r="E101" s="20">
        <f>+D101+C101+B101</f>
        <v>50076</v>
      </c>
      <c r="F101" s="19">
        <f t="shared" si="68"/>
        <v>0</v>
      </c>
      <c r="G101" s="19">
        <f t="shared" si="68"/>
        <v>0</v>
      </c>
      <c r="H101" s="19">
        <f t="shared" si="68"/>
        <v>0</v>
      </c>
      <c r="I101" s="20">
        <f>+F101+G101+H101</f>
        <v>0</v>
      </c>
      <c r="J101" s="19">
        <f t="shared" si="65"/>
        <v>0</v>
      </c>
      <c r="K101" s="19">
        <f t="shared" si="66"/>
        <v>0</v>
      </c>
      <c r="L101" s="19">
        <f t="shared" si="67"/>
        <v>0</v>
      </c>
      <c r="M101" s="21">
        <f>+L101+K101+J101</f>
        <v>0</v>
      </c>
    </row>
    <row r="102" spans="1:21" ht="15.95" customHeight="1" thickBot="1">
      <c r="A102" s="47" t="s">
        <v>13</v>
      </c>
      <c r="B102" s="48">
        <f t="shared" ref="B102:I102" si="69">SUM(B81:B101)</f>
        <v>6479624</v>
      </c>
      <c r="C102" s="48">
        <f t="shared" si="69"/>
        <v>910023</v>
      </c>
      <c r="D102" s="48">
        <f t="shared" si="69"/>
        <v>245821</v>
      </c>
      <c r="E102" s="49">
        <f t="shared" si="69"/>
        <v>7635468</v>
      </c>
      <c r="F102" s="48">
        <f t="shared" si="69"/>
        <v>570980</v>
      </c>
      <c r="G102" s="48">
        <f t="shared" si="69"/>
        <v>758786</v>
      </c>
      <c r="H102" s="48">
        <f t="shared" si="69"/>
        <v>22320</v>
      </c>
      <c r="I102" s="49">
        <f t="shared" si="69"/>
        <v>1352086</v>
      </c>
      <c r="J102" s="48">
        <f>SUM(J81:J101)</f>
        <v>6221280</v>
      </c>
      <c r="K102" s="48">
        <f>SUM(K81:K101)</f>
        <v>993471</v>
      </c>
      <c r="L102" s="48">
        <f>SUM(L81:L101)</f>
        <v>232661</v>
      </c>
      <c r="M102" s="60">
        <f>SUM(M81:M101)</f>
        <v>7447412</v>
      </c>
    </row>
    <row r="103" spans="1:21" ht="15.95" customHeight="1">
      <c r="A103" s="55" t="s">
        <v>20</v>
      </c>
      <c r="B103" s="55"/>
      <c r="C103" s="55"/>
      <c r="D103" s="55"/>
      <c r="E103" s="55"/>
      <c r="F103" s="55"/>
      <c r="G103" s="55"/>
      <c r="H103" s="55"/>
      <c r="I103" s="55"/>
      <c r="J103" s="55"/>
      <c r="K103" s="55"/>
      <c r="L103" s="55"/>
      <c r="M103" s="55"/>
      <c r="N103" s="55"/>
      <c r="O103" s="55"/>
      <c r="P103" s="55"/>
    </row>
    <row r="104" spans="1:21" ht="15.95" customHeight="1">
      <c r="A104" s="55"/>
      <c r="B104" s="55"/>
      <c r="C104" s="55"/>
      <c r="D104" s="55"/>
      <c r="E104" s="55"/>
      <c r="F104" s="55"/>
      <c r="G104" s="55"/>
      <c r="H104" s="55"/>
      <c r="I104" s="55"/>
      <c r="J104" s="55"/>
      <c r="K104" s="55"/>
      <c r="L104" s="55"/>
      <c r="M104" s="55"/>
      <c r="N104" s="55"/>
      <c r="O104" s="55"/>
      <c r="P104" s="55"/>
      <c r="Q104" s="44"/>
      <c r="R104" s="44"/>
      <c r="S104" s="44"/>
      <c r="T104" s="44"/>
      <c r="U104" s="44"/>
    </row>
    <row r="105" spans="1:21" ht="15.95" customHeight="1">
      <c r="A105" s="14" t="str">
        <f>+A70</f>
        <v>Canadian Exchange Rate Used: 2008 = 0.818438 and 2009 = .962279</v>
      </c>
      <c r="B105" s="55"/>
      <c r="C105" s="55"/>
      <c r="D105" s="55"/>
      <c r="E105" s="55"/>
      <c r="F105" s="55"/>
      <c r="G105" s="55"/>
      <c r="H105" s="55"/>
      <c r="I105" s="55"/>
      <c r="J105" s="55"/>
      <c r="K105" s="55"/>
      <c r="L105" s="55"/>
      <c r="M105" s="55"/>
      <c r="N105" s="55"/>
      <c r="O105" s="55"/>
      <c r="P105" s="55"/>
      <c r="Q105" s="55"/>
      <c r="R105" s="55"/>
      <c r="S105" s="55"/>
      <c r="T105" s="55"/>
      <c r="U105" s="55"/>
    </row>
    <row r="106" spans="1:21" ht="15.95" customHeight="1">
      <c r="A106" s="55"/>
      <c r="B106" s="55"/>
      <c r="C106" s="55"/>
      <c r="D106" s="55"/>
      <c r="E106" s="55"/>
      <c r="F106" s="55"/>
      <c r="G106" s="55"/>
      <c r="H106" s="55"/>
      <c r="I106" s="55"/>
      <c r="J106" s="55"/>
      <c r="K106" s="55"/>
      <c r="L106" s="55"/>
      <c r="M106" s="55"/>
      <c r="N106" s="55"/>
      <c r="O106" s="55"/>
      <c r="P106" s="55"/>
      <c r="Q106" s="55"/>
      <c r="R106" s="55"/>
      <c r="S106" s="55"/>
      <c r="T106" s="55"/>
      <c r="U106" s="55"/>
    </row>
  </sheetData>
  <mergeCells count="2">
    <mergeCell ref="J42:M42"/>
    <mergeCell ref="J7:M7"/>
  </mergeCells>
  <phoneticPr fontId="0" type="noConversion"/>
  <pageMargins left="0.75" right="0.75" top="0.75" bottom="0.75" header="0.5" footer="0.5"/>
  <pageSetup scale="49" fitToHeight="3" orientation="landscape" verticalDpi="300" r:id="rId1"/>
  <headerFooter alignWithMargins="0"/>
  <rowBreaks count="2" manualBreakCount="2">
    <brk id="36" max="16383" man="1"/>
    <brk id="7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3:M45"/>
  <sheetViews>
    <sheetView topLeftCell="A16" zoomScaleNormal="100" workbookViewId="0">
      <selection activeCell="I43" sqref="I43"/>
    </sheetView>
  </sheetViews>
  <sheetFormatPr defaultRowHeight="12.75"/>
  <cols>
    <col min="1" max="1" width="31" customWidth="1"/>
    <col min="2" max="2" width="10.85546875" customWidth="1"/>
    <col min="3" max="3" width="9" bestFit="1" customWidth="1"/>
    <col min="4" max="4" width="11.28515625" customWidth="1"/>
    <col min="5" max="10" width="9" bestFit="1" customWidth="1"/>
    <col min="11" max="11" width="10.85546875" customWidth="1"/>
    <col min="12" max="12" width="9" bestFit="1" customWidth="1"/>
    <col min="13" max="13" width="10.85546875" customWidth="1"/>
  </cols>
  <sheetData>
    <row r="3" spans="1:13" ht="15">
      <c r="A3" s="157" t="s">
        <v>87</v>
      </c>
      <c r="B3" s="157"/>
      <c r="C3" s="157"/>
      <c r="D3" s="157"/>
      <c r="E3" s="157"/>
      <c r="F3" s="157"/>
      <c r="G3" s="157"/>
      <c r="H3" s="157"/>
      <c r="I3" s="157"/>
      <c r="J3" s="157"/>
      <c r="K3" s="157"/>
      <c r="L3" s="157"/>
      <c r="M3" s="157"/>
    </row>
    <row r="4" spans="1:13" ht="13.5" thickBot="1">
      <c r="A4" s="79" t="s">
        <v>20</v>
      </c>
    </row>
    <row r="5" spans="1:13">
      <c r="A5" s="168" t="s">
        <v>2</v>
      </c>
      <c r="B5" s="170" t="s">
        <v>62</v>
      </c>
      <c r="C5" s="175"/>
      <c r="D5" s="176"/>
      <c r="E5" s="170" t="s">
        <v>63</v>
      </c>
      <c r="F5" s="175"/>
      <c r="G5" s="176"/>
      <c r="H5" s="170" t="s">
        <v>64</v>
      </c>
      <c r="I5" s="175"/>
      <c r="J5" s="176"/>
      <c r="K5" s="170" t="s">
        <v>6</v>
      </c>
      <c r="L5" s="175"/>
      <c r="M5" s="177"/>
    </row>
    <row r="6" spans="1:13" ht="13.5" thickBot="1">
      <c r="A6" s="174"/>
      <c r="B6" s="116" t="s">
        <v>60</v>
      </c>
      <c r="C6" s="117" t="s">
        <v>61</v>
      </c>
      <c r="D6" s="118" t="s">
        <v>6</v>
      </c>
      <c r="E6" s="116" t="s">
        <v>60</v>
      </c>
      <c r="F6" s="117" t="s">
        <v>61</v>
      </c>
      <c r="G6" s="118" t="s">
        <v>6</v>
      </c>
      <c r="H6" s="116" t="s">
        <v>60</v>
      </c>
      <c r="I6" s="117" t="s">
        <v>61</v>
      </c>
      <c r="J6" s="118" t="s">
        <v>6</v>
      </c>
      <c r="K6" s="116" t="s">
        <v>60</v>
      </c>
      <c r="L6" s="117" t="s">
        <v>61</v>
      </c>
      <c r="M6" s="119" t="s">
        <v>6</v>
      </c>
    </row>
    <row r="7" spans="1:13" ht="14.25">
      <c r="A7" s="18" t="s">
        <v>89</v>
      </c>
      <c r="B7" s="146">
        <v>0</v>
      </c>
      <c r="C7" s="147">
        <v>0</v>
      </c>
      <c r="D7" s="148">
        <f t="shared" ref="D7:D20" si="0">+C7+B7</f>
        <v>0</v>
      </c>
      <c r="E7" s="146">
        <v>0</v>
      </c>
      <c r="F7" s="147">
        <v>0</v>
      </c>
      <c r="G7" s="148">
        <f t="shared" ref="G7:G20" si="1">+F7+E7</f>
        <v>0</v>
      </c>
      <c r="H7" s="146">
        <v>0</v>
      </c>
      <c r="I7" s="147">
        <v>0</v>
      </c>
      <c r="J7" s="148">
        <f t="shared" ref="J7:J20" si="2">+I7+H7</f>
        <v>0</v>
      </c>
      <c r="K7" s="146">
        <f t="shared" ref="K7:L20" si="3">+B7+E7+H7</f>
        <v>0</v>
      </c>
      <c r="L7" s="147">
        <f t="shared" si="3"/>
        <v>0</v>
      </c>
      <c r="M7" s="148">
        <f t="shared" ref="M7:M20" si="4">+L7+K7</f>
        <v>0</v>
      </c>
    </row>
    <row r="8" spans="1:13" ht="14.25">
      <c r="A8" s="80" t="s">
        <v>72</v>
      </c>
      <c r="B8" s="146">
        <v>0</v>
      </c>
      <c r="C8" s="147">
        <v>0</v>
      </c>
      <c r="D8" s="148">
        <f t="shared" si="0"/>
        <v>0</v>
      </c>
      <c r="E8" s="146">
        <v>0</v>
      </c>
      <c r="F8" s="147">
        <v>0</v>
      </c>
      <c r="G8" s="148">
        <f t="shared" si="1"/>
        <v>0</v>
      </c>
      <c r="H8" s="146">
        <v>2010</v>
      </c>
      <c r="I8" s="147">
        <v>0</v>
      </c>
      <c r="J8" s="148">
        <f t="shared" si="2"/>
        <v>2010</v>
      </c>
      <c r="K8" s="146">
        <f t="shared" si="3"/>
        <v>2010</v>
      </c>
      <c r="L8" s="147">
        <f t="shared" si="3"/>
        <v>0</v>
      </c>
      <c r="M8" s="148">
        <f t="shared" si="4"/>
        <v>2010</v>
      </c>
    </row>
    <row r="9" spans="1:13" ht="14.25">
      <c r="A9" s="80" t="s">
        <v>33</v>
      </c>
      <c r="B9" s="146">
        <v>0</v>
      </c>
      <c r="C9" s="147">
        <v>0</v>
      </c>
      <c r="D9" s="148">
        <f t="shared" si="0"/>
        <v>0</v>
      </c>
      <c r="E9" s="146">
        <v>0</v>
      </c>
      <c r="F9" s="147">
        <v>0</v>
      </c>
      <c r="G9" s="148">
        <f t="shared" si="1"/>
        <v>0</v>
      </c>
      <c r="H9" s="146">
        <v>0</v>
      </c>
      <c r="I9" s="147">
        <v>0</v>
      </c>
      <c r="J9" s="148">
        <f t="shared" si="2"/>
        <v>0</v>
      </c>
      <c r="K9" s="146">
        <f t="shared" si="3"/>
        <v>0</v>
      </c>
      <c r="L9" s="147">
        <f t="shared" si="3"/>
        <v>0</v>
      </c>
      <c r="M9" s="148">
        <f t="shared" si="4"/>
        <v>0</v>
      </c>
    </row>
    <row r="10" spans="1:13" ht="14.25">
      <c r="A10" s="18" t="s">
        <v>48</v>
      </c>
      <c r="B10" s="146">
        <v>0</v>
      </c>
      <c r="C10" s="147">
        <v>0</v>
      </c>
      <c r="D10" s="148">
        <f t="shared" si="0"/>
        <v>0</v>
      </c>
      <c r="E10" s="146">
        <v>0</v>
      </c>
      <c r="F10" s="147">
        <v>0</v>
      </c>
      <c r="G10" s="148">
        <f t="shared" si="1"/>
        <v>0</v>
      </c>
      <c r="H10" s="146">
        <v>0</v>
      </c>
      <c r="I10" s="147">
        <v>0</v>
      </c>
      <c r="J10" s="148">
        <f t="shared" si="2"/>
        <v>0</v>
      </c>
      <c r="K10" s="146">
        <f t="shared" si="3"/>
        <v>0</v>
      </c>
      <c r="L10" s="147">
        <f t="shared" si="3"/>
        <v>0</v>
      </c>
      <c r="M10" s="148">
        <f t="shared" si="4"/>
        <v>0</v>
      </c>
    </row>
    <row r="11" spans="1:13" ht="14.25">
      <c r="A11" s="18" t="s">
        <v>36</v>
      </c>
      <c r="B11" s="146">
        <v>36.975566000000001</v>
      </c>
      <c r="C11" s="147">
        <v>0</v>
      </c>
      <c r="D11" s="148">
        <f t="shared" si="0"/>
        <v>36.975566000000001</v>
      </c>
      <c r="E11" s="146">
        <v>0</v>
      </c>
      <c r="F11" s="147">
        <v>0</v>
      </c>
      <c r="G11" s="148">
        <f t="shared" si="1"/>
        <v>0</v>
      </c>
      <c r="H11" s="146">
        <v>0</v>
      </c>
      <c r="I11" s="147">
        <v>0</v>
      </c>
      <c r="J11" s="148">
        <f t="shared" si="2"/>
        <v>0</v>
      </c>
      <c r="K11" s="146">
        <f t="shared" si="3"/>
        <v>36.975566000000001</v>
      </c>
      <c r="L11" s="147">
        <f t="shared" si="3"/>
        <v>0</v>
      </c>
      <c r="M11" s="148">
        <f t="shared" si="4"/>
        <v>36.975566000000001</v>
      </c>
    </row>
    <row r="12" spans="1:13" ht="14.25">
      <c r="A12" s="18" t="s">
        <v>78</v>
      </c>
      <c r="B12" s="146">
        <v>9810</v>
      </c>
      <c r="C12" s="147">
        <v>0</v>
      </c>
      <c r="D12" s="148">
        <f t="shared" si="0"/>
        <v>9810</v>
      </c>
      <c r="E12" s="146">
        <v>18000</v>
      </c>
      <c r="F12" s="147">
        <v>0</v>
      </c>
      <c r="G12" s="148">
        <f t="shared" si="1"/>
        <v>18000</v>
      </c>
      <c r="H12" s="146">
        <v>0</v>
      </c>
      <c r="I12" s="147">
        <v>0</v>
      </c>
      <c r="J12" s="148">
        <f t="shared" si="2"/>
        <v>0</v>
      </c>
      <c r="K12" s="146">
        <f t="shared" si="3"/>
        <v>27810</v>
      </c>
      <c r="L12" s="147">
        <f t="shared" si="3"/>
        <v>0</v>
      </c>
      <c r="M12" s="148">
        <f t="shared" si="4"/>
        <v>27810</v>
      </c>
    </row>
    <row r="13" spans="1:13" ht="14.25">
      <c r="A13" s="18" t="s">
        <v>17</v>
      </c>
      <c r="B13" s="146">
        <v>49215.488446576172</v>
      </c>
      <c r="C13" s="147">
        <v>12.511553423828133</v>
      </c>
      <c r="D13" s="148">
        <f t="shared" si="0"/>
        <v>49228</v>
      </c>
      <c r="E13" s="146">
        <v>200</v>
      </c>
      <c r="F13" s="147">
        <v>0</v>
      </c>
      <c r="G13" s="148">
        <f t="shared" si="1"/>
        <v>200</v>
      </c>
      <c r="H13" s="146">
        <v>0</v>
      </c>
      <c r="I13" s="147">
        <v>0</v>
      </c>
      <c r="J13" s="148">
        <f t="shared" si="2"/>
        <v>0</v>
      </c>
      <c r="K13" s="146">
        <f t="shared" si="3"/>
        <v>49415.488446576172</v>
      </c>
      <c r="L13" s="147">
        <f t="shared" si="3"/>
        <v>12.511553423828133</v>
      </c>
      <c r="M13" s="148">
        <f t="shared" si="4"/>
        <v>49428</v>
      </c>
    </row>
    <row r="14" spans="1:13" ht="14.25">
      <c r="A14" s="18" t="s">
        <v>18</v>
      </c>
      <c r="B14" s="146">
        <v>13635</v>
      </c>
      <c r="C14" s="147">
        <v>2</v>
      </c>
      <c r="D14" s="148">
        <f t="shared" si="0"/>
        <v>13637</v>
      </c>
      <c r="E14" s="146">
        <v>0</v>
      </c>
      <c r="F14" s="147">
        <v>0</v>
      </c>
      <c r="G14" s="148">
        <f t="shared" si="1"/>
        <v>0</v>
      </c>
      <c r="H14" s="146">
        <v>0</v>
      </c>
      <c r="I14" s="147">
        <v>0</v>
      </c>
      <c r="J14" s="148">
        <f t="shared" si="2"/>
        <v>0</v>
      </c>
      <c r="K14" s="146">
        <f t="shared" si="3"/>
        <v>13635</v>
      </c>
      <c r="L14" s="147">
        <f t="shared" si="3"/>
        <v>2</v>
      </c>
      <c r="M14" s="148">
        <f t="shared" si="4"/>
        <v>13637</v>
      </c>
    </row>
    <row r="15" spans="1:13" ht="14.25">
      <c r="A15" s="18" t="s">
        <v>37</v>
      </c>
      <c r="B15" s="146">
        <v>0</v>
      </c>
      <c r="C15" s="147">
        <v>0</v>
      </c>
      <c r="D15" s="148">
        <f t="shared" si="0"/>
        <v>0</v>
      </c>
      <c r="E15" s="146">
        <v>0</v>
      </c>
      <c r="F15" s="147">
        <v>0</v>
      </c>
      <c r="G15" s="148">
        <f t="shared" si="1"/>
        <v>0</v>
      </c>
      <c r="H15" s="146">
        <v>2534</v>
      </c>
      <c r="I15" s="147">
        <v>0</v>
      </c>
      <c r="J15" s="148">
        <f t="shared" si="2"/>
        <v>2534</v>
      </c>
      <c r="K15" s="146">
        <f t="shared" si="3"/>
        <v>2534</v>
      </c>
      <c r="L15" s="147">
        <f t="shared" si="3"/>
        <v>0</v>
      </c>
      <c r="M15" s="148">
        <f t="shared" si="4"/>
        <v>2534</v>
      </c>
    </row>
    <row r="16" spans="1:13" ht="14.25">
      <c r="A16" s="18" t="s">
        <v>77</v>
      </c>
      <c r="B16" s="146">
        <v>31771</v>
      </c>
      <c r="C16" s="147">
        <v>3780</v>
      </c>
      <c r="D16" s="148">
        <f t="shared" si="0"/>
        <v>35551</v>
      </c>
      <c r="E16" s="146">
        <v>0</v>
      </c>
      <c r="F16" s="147">
        <v>0</v>
      </c>
      <c r="G16" s="148">
        <f t="shared" si="1"/>
        <v>0</v>
      </c>
      <c r="H16" s="146">
        <v>0</v>
      </c>
      <c r="I16" s="147">
        <v>0</v>
      </c>
      <c r="J16" s="148">
        <f t="shared" si="2"/>
        <v>0</v>
      </c>
      <c r="K16" s="146">
        <f t="shared" si="3"/>
        <v>31771</v>
      </c>
      <c r="L16" s="147">
        <f t="shared" si="3"/>
        <v>3780</v>
      </c>
      <c r="M16" s="148">
        <f t="shared" si="4"/>
        <v>35551</v>
      </c>
    </row>
    <row r="17" spans="1:13" ht="14.25">
      <c r="A17" s="18" t="s">
        <v>19</v>
      </c>
      <c r="B17" s="146">
        <v>47316</v>
      </c>
      <c r="C17" s="147">
        <v>266</v>
      </c>
      <c r="D17" s="148">
        <f t="shared" si="0"/>
        <v>47582</v>
      </c>
      <c r="E17" s="146">
        <v>3</v>
      </c>
      <c r="F17" s="147">
        <v>0</v>
      </c>
      <c r="G17" s="148">
        <f t="shared" si="1"/>
        <v>3</v>
      </c>
      <c r="H17" s="146">
        <v>0</v>
      </c>
      <c r="I17" s="147">
        <v>0</v>
      </c>
      <c r="J17" s="148">
        <f t="shared" si="2"/>
        <v>0</v>
      </c>
      <c r="K17" s="146">
        <f t="shared" si="3"/>
        <v>47319</v>
      </c>
      <c r="L17" s="147">
        <f t="shared" si="3"/>
        <v>266</v>
      </c>
      <c r="M17" s="148">
        <f t="shared" si="4"/>
        <v>47585</v>
      </c>
    </row>
    <row r="18" spans="1:13" ht="14.25">
      <c r="A18" s="18" t="s">
        <v>84</v>
      </c>
      <c r="B18" s="146">
        <v>1697.2829320000001</v>
      </c>
      <c r="C18" s="147">
        <v>0</v>
      </c>
      <c r="D18" s="148">
        <f t="shared" si="0"/>
        <v>1697.2829320000001</v>
      </c>
      <c r="E18" s="146">
        <v>0</v>
      </c>
      <c r="F18" s="147">
        <v>0</v>
      </c>
      <c r="G18" s="148">
        <f t="shared" si="1"/>
        <v>0</v>
      </c>
      <c r="H18" s="146">
        <v>0</v>
      </c>
      <c r="I18" s="147">
        <v>0</v>
      </c>
      <c r="J18" s="148">
        <f t="shared" si="2"/>
        <v>0</v>
      </c>
      <c r="K18" s="146">
        <f t="shared" ref="K18" si="5">+B18+E18+H18</f>
        <v>1697.2829320000001</v>
      </c>
      <c r="L18" s="147">
        <f t="shared" ref="L18" si="6">+C18+F18+I18</f>
        <v>0</v>
      </c>
      <c r="M18" s="148">
        <f t="shared" ref="M18" si="7">+L18+K18</f>
        <v>1697.2829320000001</v>
      </c>
    </row>
    <row r="19" spans="1:13" ht="14.25">
      <c r="A19" s="18" t="s">
        <v>52</v>
      </c>
      <c r="B19" s="146">
        <v>15575</v>
      </c>
      <c r="C19" s="147">
        <v>0</v>
      </c>
      <c r="D19" s="148">
        <f t="shared" si="0"/>
        <v>15575</v>
      </c>
      <c r="E19" s="146">
        <v>0</v>
      </c>
      <c r="F19" s="147">
        <v>0</v>
      </c>
      <c r="G19" s="148">
        <f t="shared" si="1"/>
        <v>0</v>
      </c>
      <c r="H19" s="146">
        <v>0</v>
      </c>
      <c r="I19" s="147">
        <v>0</v>
      </c>
      <c r="J19" s="148">
        <f t="shared" si="2"/>
        <v>0</v>
      </c>
      <c r="K19" s="146">
        <f t="shared" si="3"/>
        <v>15575</v>
      </c>
      <c r="L19" s="147">
        <f t="shared" si="3"/>
        <v>0</v>
      </c>
      <c r="M19" s="148">
        <f t="shared" si="4"/>
        <v>15575</v>
      </c>
    </row>
    <row r="20" spans="1:13" ht="15" thickBot="1">
      <c r="A20" s="18" t="s">
        <v>31</v>
      </c>
      <c r="B20" s="146">
        <v>16795.341197794583</v>
      </c>
      <c r="C20" s="147">
        <v>105.10664054</v>
      </c>
      <c r="D20" s="148">
        <f t="shared" si="0"/>
        <v>16900.447838334585</v>
      </c>
      <c r="E20" s="146">
        <v>2489.9566319999999</v>
      </c>
      <c r="F20" s="147">
        <v>0</v>
      </c>
      <c r="G20" s="148">
        <f t="shared" si="1"/>
        <v>2489.9566319999999</v>
      </c>
      <c r="H20" s="146">
        <v>0</v>
      </c>
      <c r="I20" s="147">
        <v>0</v>
      </c>
      <c r="J20" s="148">
        <f t="shared" si="2"/>
        <v>0</v>
      </c>
      <c r="K20" s="149">
        <f t="shared" si="3"/>
        <v>19285.297829794585</v>
      </c>
      <c r="L20" s="147">
        <f t="shared" si="3"/>
        <v>105.10664054</v>
      </c>
      <c r="M20" s="148">
        <f t="shared" si="4"/>
        <v>19390.404470334586</v>
      </c>
    </row>
    <row r="21" spans="1:13" ht="15.75" thickBot="1">
      <c r="A21" s="81" t="s">
        <v>13</v>
      </c>
      <c r="B21" s="150">
        <f t="shared" ref="B21:M21" si="8">SUM(B7:B20)</f>
        <v>185852.08814237078</v>
      </c>
      <c r="C21" s="151">
        <f t="shared" si="8"/>
        <v>4165.6181939638282</v>
      </c>
      <c r="D21" s="152">
        <f t="shared" si="8"/>
        <v>190017.70633633458</v>
      </c>
      <c r="E21" s="150">
        <f t="shared" si="8"/>
        <v>20692.956632000001</v>
      </c>
      <c r="F21" s="151">
        <f t="shared" si="8"/>
        <v>0</v>
      </c>
      <c r="G21" s="152">
        <f t="shared" si="8"/>
        <v>20692.956632000001</v>
      </c>
      <c r="H21" s="150">
        <f t="shared" si="8"/>
        <v>4544</v>
      </c>
      <c r="I21" s="151">
        <f t="shared" si="8"/>
        <v>0</v>
      </c>
      <c r="J21" s="152">
        <f t="shared" si="8"/>
        <v>4544</v>
      </c>
      <c r="K21" s="150">
        <f t="shared" si="8"/>
        <v>211089.04477437076</v>
      </c>
      <c r="L21" s="151">
        <f t="shared" si="8"/>
        <v>4165.6181939638282</v>
      </c>
      <c r="M21" s="152">
        <f t="shared" si="8"/>
        <v>215254.6629683346</v>
      </c>
    </row>
    <row r="22" spans="1:13" ht="15">
      <c r="A22" s="14"/>
      <c r="B22" s="112" t="s">
        <v>20</v>
      </c>
      <c r="C22" s="112" t="s">
        <v>20</v>
      </c>
      <c r="D22" s="82"/>
      <c r="E22" s="82"/>
      <c r="F22" s="82"/>
      <c r="G22" s="82"/>
      <c r="H22" s="82"/>
      <c r="I22" s="82"/>
      <c r="J22" s="82"/>
      <c r="K22" s="153" t="s">
        <v>20</v>
      </c>
      <c r="L22" s="82"/>
      <c r="M22" s="82"/>
    </row>
    <row r="23" spans="1:13" ht="15">
      <c r="A23" s="14"/>
      <c r="B23" s="82"/>
      <c r="C23" s="82"/>
      <c r="D23" s="82"/>
      <c r="E23" s="82"/>
      <c r="F23" s="82"/>
      <c r="G23" s="82"/>
      <c r="H23" s="82"/>
      <c r="I23" s="82"/>
      <c r="J23" s="82"/>
      <c r="K23" s="82"/>
      <c r="L23" s="82"/>
      <c r="M23" s="82"/>
    </row>
    <row r="25" spans="1:13">
      <c r="J25" s="79" t="s">
        <v>20</v>
      </c>
    </row>
    <row r="26" spans="1:13" ht="15">
      <c r="A26" s="157" t="s">
        <v>88</v>
      </c>
      <c r="B26" s="157"/>
      <c r="C26" s="157"/>
      <c r="D26" s="157"/>
      <c r="E26" s="157"/>
      <c r="F26" s="157"/>
      <c r="G26" s="157"/>
      <c r="H26" s="157"/>
      <c r="I26" s="157"/>
      <c r="J26" s="157"/>
      <c r="K26" s="157"/>
      <c r="L26" s="157"/>
      <c r="M26" s="157"/>
    </row>
    <row r="27" spans="1:13" ht="13.5" thickBot="1"/>
    <row r="28" spans="1:13">
      <c r="A28" s="168" t="s">
        <v>2</v>
      </c>
      <c r="B28" s="170" t="s">
        <v>62</v>
      </c>
      <c r="C28" s="175"/>
      <c r="D28" s="176"/>
      <c r="E28" s="170" t="s">
        <v>63</v>
      </c>
      <c r="F28" s="175"/>
      <c r="G28" s="176"/>
      <c r="H28" s="170" t="s">
        <v>64</v>
      </c>
      <c r="I28" s="175"/>
      <c r="J28" s="176"/>
      <c r="K28" s="170" t="s">
        <v>6</v>
      </c>
      <c r="L28" s="175"/>
      <c r="M28" s="177"/>
    </row>
    <row r="29" spans="1:13" ht="13.5" thickBot="1">
      <c r="A29" s="174"/>
      <c r="B29" s="116" t="s">
        <v>60</v>
      </c>
      <c r="C29" s="117" t="s">
        <v>61</v>
      </c>
      <c r="D29" s="118" t="s">
        <v>6</v>
      </c>
      <c r="E29" s="116" t="s">
        <v>60</v>
      </c>
      <c r="F29" s="117" t="s">
        <v>61</v>
      </c>
      <c r="G29" s="118" t="s">
        <v>6</v>
      </c>
      <c r="H29" s="116" t="s">
        <v>60</v>
      </c>
      <c r="I29" s="117" t="s">
        <v>61</v>
      </c>
      <c r="J29" s="118" t="s">
        <v>6</v>
      </c>
      <c r="K29" s="116" t="s">
        <v>60</v>
      </c>
      <c r="L29" s="117" t="s">
        <v>61</v>
      </c>
      <c r="M29" s="119" t="s">
        <v>6</v>
      </c>
    </row>
    <row r="30" spans="1:13" ht="14.25">
      <c r="A30" s="18" t="s">
        <v>89</v>
      </c>
      <c r="B30" s="146">
        <v>0</v>
      </c>
      <c r="C30" s="147">
        <v>0</v>
      </c>
      <c r="D30" s="95">
        <f t="shared" ref="D30:D43" si="9">+C30+B30</f>
        <v>0</v>
      </c>
      <c r="E30" s="146">
        <v>0</v>
      </c>
      <c r="F30" s="147">
        <v>0</v>
      </c>
      <c r="G30" s="95">
        <f t="shared" ref="G30:G43" si="10">+F30+E30</f>
        <v>0</v>
      </c>
      <c r="H30" s="146">
        <v>71.398351826149195</v>
      </c>
      <c r="I30" s="147">
        <v>0</v>
      </c>
      <c r="J30" s="95">
        <f t="shared" ref="J30:J43" si="11">+I30+H30</f>
        <v>71.398351826149195</v>
      </c>
      <c r="K30" s="93">
        <f t="shared" ref="K30:L43" si="12">+B30+E30+H30</f>
        <v>71.398351826149195</v>
      </c>
      <c r="L30" s="94">
        <f t="shared" si="12"/>
        <v>0</v>
      </c>
      <c r="M30" s="95">
        <f t="shared" ref="M30:M43" si="13">+L30+K30</f>
        <v>71.398351826149195</v>
      </c>
    </row>
    <row r="31" spans="1:13" ht="14.25">
      <c r="A31" s="80" t="s">
        <v>72</v>
      </c>
      <c r="B31" s="146">
        <v>0</v>
      </c>
      <c r="C31" s="147">
        <v>0</v>
      </c>
      <c r="D31" s="95">
        <f t="shared" si="9"/>
        <v>0</v>
      </c>
      <c r="E31" s="146">
        <v>0</v>
      </c>
      <c r="F31" s="147">
        <v>0</v>
      </c>
      <c r="G31" s="95">
        <f t="shared" si="10"/>
        <v>0</v>
      </c>
      <c r="H31" s="146">
        <v>17114</v>
      </c>
      <c r="I31" s="147">
        <v>1178</v>
      </c>
      <c r="J31" s="95">
        <f t="shared" si="11"/>
        <v>18292</v>
      </c>
      <c r="K31" s="93">
        <f t="shared" si="12"/>
        <v>17114</v>
      </c>
      <c r="L31" s="94">
        <f t="shared" si="12"/>
        <v>1178</v>
      </c>
      <c r="M31" s="95">
        <f t="shared" si="13"/>
        <v>18292</v>
      </c>
    </row>
    <row r="32" spans="1:13" ht="14.25">
      <c r="A32" s="80" t="s">
        <v>33</v>
      </c>
      <c r="B32" s="146">
        <v>157.105491</v>
      </c>
      <c r="C32" s="147">
        <v>0</v>
      </c>
      <c r="D32" s="95">
        <f t="shared" si="9"/>
        <v>157.105491</v>
      </c>
      <c r="E32" s="146">
        <v>0</v>
      </c>
      <c r="F32" s="147">
        <v>0</v>
      </c>
      <c r="G32" s="95">
        <f t="shared" si="10"/>
        <v>0</v>
      </c>
      <c r="H32" s="146">
        <v>0</v>
      </c>
      <c r="I32" s="147">
        <v>0</v>
      </c>
      <c r="J32" s="95">
        <f t="shared" si="11"/>
        <v>0</v>
      </c>
      <c r="K32" s="93">
        <f t="shared" si="12"/>
        <v>157.105491</v>
      </c>
      <c r="L32" s="94">
        <f t="shared" si="12"/>
        <v>0</v>
      </c>
      <c r="M32" s="95">
        <f t="shared" si="13"/>
        <v>157.105491</v>
      </c>
    </row>
    <row r="33" spans="1:13" ht="14.25">
      <c r="A33" s="18" t="s">
        <v>48</v>
      </c>
      <c r="B33" s="146">
        <v>23495</v>
      </c>
      <c r="C33" s="147">
        <v>197</v>
      </c>
      <c r="D33" s="95">
        <f t="shared" si="9"/>
        <v>23692</v>
      </c>
      <c r="E33" s="146">
        <v>0</v>
      </c>
      <c r="F33" s="147">
        <v>0</v>
      </c>
      <c r="G33" s="95">
        <f t="shared" si="10"/>
        <v>0</v>
      </c>
      <c r="H33" s="146">
        <v>0</v>
      </c>
      <c r="I33" s="147">
        <v>0</v>
      </c>
      <c r="J33" s="95">
        <f t="shared" si="11"/>
        <v>0</v>
      </c>
      <c r="K33" s="93">
        <f t="shared" si="12"/>
        <v>23495</v>
      </c>
      <c r="L33" s="94">
        <f t="shared" si="12"/>
        <v>197</v>
      </c>
      <c r="M33" s="95">
        <f t="shared" si="13"/>
        <v>23692</v>
      </c>
    </row>
    <row r="34" spans="1:13" ht="14.25">
      <c r="A34" s="18" t="s">
        <v>36</v>
      </c>
      <c r="B34" s="146">
        <v>113.45562199999999</v>
      </c>
      <c r="C34" s="147">
        <v>2.6960500000000001</v>
      </c>
      <c r="D34" s="95">
        <f t="shared" si="9"/>
        <v>116.15167199999999</v>
      </c>
      <c r="E34" s="146">
        <v>0</v>
      </c>
      <c r="F34" s="147">
        <v>0</v>
      </c>
      <c r="G34" s="95">
        <f t="shared" si="10"/>
        <v>0</v>
      </c>
      <c r="H34" s="146">
        <v>0</v>
      </c>
      <c r="I34" s="147">
        <v>0</v>
      </c>
      <c r="J34" s="95">
        <f t="shared" si="11"/>
        <v>0</v>
      </c>
      <c r="K34" s="93">
        <f t="shared" si="12"/>
        <v>113.45562199999999</v>
      </c>
      <c r="L34" s="94">
        <f t="shared" si="12"/>
        <v>2.6960500000000001</v>
      </c>
      <c r="M34" s="95">
        <f t="shared" si="13"/>
        <v>116.15167199999999</v>
      </c>
    </row>
    <row r="35" spans="1:13" ht="14.25">
      <c r="A35" s="18" t="s">
        <v>78</v>
      </c>
      <c r="B35" s="146">
        <v>21790</v>
      </c>
      <c r="C35" s="147">
        <v>0</v>
      </c>
      <c r="D35" s="95">
        <f t="shared" si="9"/>
        <v>21790</v>
      </c>
      <c r="E35" s="146">
        <v>18000</v>
      </c>
      <c r="F35" s="147">
        <v>0</v>
      </c>
      <c r="G35" s="95">
        <f t="shared" si="10"/>
        <v>18000</v>
      </c>
      <c r="H35" s="146">
        <v>0</v>
      </c>
      <c r="I35" s="147">
        <v>0</v>
      </c>
      <c r="J35" s="95">
        <f t="shared" si="11"/>
        <v>0</v>
      </c>
      <c r="K35" s="93">
        <f t="shared" si="12"/>
        <v>39790</v>
      </c>
      <c r="L35" s="94">
        <f t="shared" si="12"/>
        <v>0</v>
      </c>
      <c r="M35" s="95">
        <f t="shared" si="13"/>
        <v>39790</v>
      </c>
    </row>
    <row r="36" spans="1:13" ht="14.25">
      <c r="A36" s="18" t="s">
        <v>17</v>
      </c>
      <c r="B36" s="146">
        <v>523321.60115020222</v>
      </c>
      <c r="C36" s="147">
        <v>41140.964849797805</v>
      </c>
      <c r="D36" s="95">
        <f t="shared" si="9"/>
        <v>564462.56599999999</v>
      </c>
      <c r="E36" s="146">
        <v>200</v>
      </c>
      <c r="F36" s="147">
        <v>0</v>
      </c>
      <c r="G36" s="95">
        <f t="shared" si="10"/>
        <v>200</v>
      </c>
      <c r="H36" s="146">
        <v>0</v>
      </c>
      <c r="I36" s="147">
        <v>0</v>
      </c>
      <c r="J36" s="95">
        <f t="shared" si="11"/>
        <v>0</v>
      </c>
      <c r="K36" s="93">
        <f t="shared" si="12"/>
        <v>523521.60115020222</v>
      </c>
      <c r="L36" s="94">
        <f t="shared" si="12"/>
        <v>41140.964849797805</v>
      </c>
      <c r="M36" s="95">
        <f t="shared" si="13"/>
        <v>564662.56599999999</v>
      </c>
    </row>
    <row r="37" spans="1:13" ht="14.25">
      <c r="A37" s="18" t="s">
        <v>18</v>
      </c>
      <c r="B37" s="146">
        <v>83242</v>
      </c>
      <c r="C37" s="147">
        <v>6093</v>
      </c>
      <c r="D37" s="95">
        <f t="shared" si="9"/>
        <v>89335</v>
      </c>
      <c r="E37" s="146">
        <v>93</v>
      </c>
      <c r="F37" s="147">
        <v>24</v>
      </c>
      <c r="G37" s="95">
        <f t="shared" si="10"/>
        <v>117</v>
      </c>
      <c r="H37" s="146">
        <v>0</v>
      </c>
      <c r="I37" s="147">
        <v>0</v>
      </c>
      <c r="J37" s="95">
        <f t="shared" si="11"/>
        <v>0</v>
      </c>
      <c r="K37" s="93">
        <f t="shared" si="12"/>
        <v>83335</v>
      </c>
      <c r="L37" s="94">
        <f t="shared" si="12"/>
        <v>6117</v>
      </c>
      <c r="M37" s="95">
        <f t="shared" si="13"/>
        <v>89452</v>
      </c>
    </row>
    <row r="38" spans="1:13" ht="14.25">
      <c r="A38" s="18" t="s">
        <v>37</v>
      </c>
      <c r="B38" s="146">
        <v>0</v>
      </c>
      <c r="C38" s="147">
        <v>0</v>
      </c>
      <c r="D38" s="95">
        <f t="shared" si="9"/>
        <v>0</v>
      </c>
      <c r="E38" s="146">
        <v>0</v>
      </c>
      <c r="F38" s="147">
        <v>0</v>
      </c>
      <c r="G38" s="95">
        <f t="shared" si="10"/>
        <v>0</v>
      </c>
      <c r="H38" s="146">
        <v>16281</v>
      </c>
      <c r="I38" s="147">
        <v>1078</v>
      </c>
      <c r="J38" s="95">
        <f t="shared" si="11"/>
        <v>17359</v>
      </c>
      <c r="K38" s="93">
        <f t="shared" si="12"/>
        <v>16281</v>
      </c>
      <c r="L38" s="94">
        <f t="shared" si="12"/>
        <v>1078</v>
      </c>
      <c r="M38" s="95">
        <f t="shared" si="13"/>
        <v>17359</v>
      </c>
    </row>
    <row r="39" spans="1:13" ht="14.25">
      <c r="A39" s="18" t="s">
        <v>77</v>
      </c>
      <c r="B39" s="146">
        <v>119940</v>
      </c>
      <c r="C39" s="147">
        <v>20823</v>
      </c>
      <c r="D39" s="95">
        <f t="shared" si="9"/>
        <v>140763</v>
      </c>
      <c r="E39" s="146">
        <v>12292</v>
      </c>
      <c r="F39" s="147">
        <v>0</v>
      </c>
      <c r="G39" s="95">
        <f t="shared" si="10"/>
        <v>12292</v>
      </c>
      <c r="H39" s="146">
        <v>0</v>
      </c>
      <c r="I39" s="147">
        <v>0</v>
      </c>
      <c r="J39" s="95">
        <f t="shared" si="11"/>
        <v>0</v>
      </c>
      <c r="K39" s="93">
        <f t="shared" si="12"/>
        <v>132232</v>
      </c>
      <c r="L39" s="94">
        <f t="shared" si="12"/>
        <v>20823</v>
      </c>
      <c r="M39" s="95">
        <f t="shared" si="13"/>
        <v>153055</v>
      </c>
    </row>
    <row r="40" spans="1:13" ht="14.25">
      <c r="A40" s="18" t="s">
        <v>19</v>
      </c>
      <c r="B40" s="146">
        <v>454972</v>
      </c>
      <c r="C40" s="147">
        <v>71352</v>
      </c>
      <c r="D40" s="95">
        <f t="shared" si="9"/>
        <v>526324</v>
      </c>
      <c r="E40" s="146">
        <v>23318</v>
      </c>
      <c r="F40" s="147">
        <v>0</v>
      </c>
      <c r="G40" s="95">
        <f t="shared" si="10"/>
        <v>23318</v>
      </c>
      <c r="H40" s="146">
        <v>2745</v>
      </c>
      <c r="I40" s="147">
        <v>412</v>
      </c>
      <c r="J40" s="95">
        <f t="shared" si="11"/>
        <v>3157</v>
      </c>
      <c r="K40" s="93">
        <f t="shared" si="12"/>
        <v>481035</v>
      </c>
      <c r="L40" s="94">
        <f t="shared" si="12"/>
        <v>71764</v>
      </c>
      <c r="M40" s="95">
        <f t="shared" si="13"/>
        <v>552799</v>
      </c>
    </row>
    <row r="41" spans="1:13" ht="14.25">
      <c r="A41" s="18" t="s">
        <v>84</v>
      </c>
      <c r="B41" s="146">
        <v>12501.653742</v>
      </c>
      <c r="C41" s="147">
        <v>0</v>
      </c>
      <c r="D41" s="95">
        <f t="shared" si="9"/>
        <v>12501.653742</v>
      </c>
      <c r="E41" s="146">
        <v>0</v>
      </c>
      <c r="F41" s="147">
        <v>0</v>
      </c>
      <c r="G41" s="95">
        <f t="shared" si="10"/>
        <v>0</v>
      </c>
      <c r="H41" s="146">
        <v>0</v>
      </c>
      <c r="I41" s="147">
        <v>0</v>
      </c>
      <c r="J41" s="95">
        <f t="shared" si="11"/>
        <v>0</v>
      </c>
      <c r="K41" s="93">
        <f t="shared" ref="K41" si="14">+B41+E41+H41</f>
        <v>12501.653742</v>
      </c>
      <c r="L41" s="94">
        <f t="shared" ref="L41" si="15">+C41+F41+I41</f>
        <v>0</v>
      </c>
      <c r="M41" s="95">
        <f t="shared" ref="M41" si="16">+L41+K41</f>
        <v>12501.653742</v>
      </c>
    </row>
    <row r="42" spans="1:13" ht="14.25">
      <c r="A42" s="18" t="s">
        <v>52</v>
      </c>
      <c r="B42" s="146">
        <v>161217.55727910771</v>
      </c>
      <c r="C42" s="147">
        <v>67.44272089228987</v>
      </c>
      <c r="D42" s="95">
        <f t="shared" si="9"/>
        <v>161285</v>
      </c>
      <c r="E42" s="146">
        <v>0</v>
      </c>
      <c r="F42" s="147">
        <v>0</v>
      </c>
      <c r="G42" s="95">
        <f t="shared" si="10"/>
        <v>0</v>
      </c>
      <c r="H42" s="146">
        <v>0</v>
      </c>
      <c r="I42" s="147">
        <v>0</v>
      </c>
      <c r="J42" s="95">
        <f t="shared" si="11"/>
        <v>0</v>
      </c>
      <c r="K42" s="93">
        <f t="shared" si="12"/>
        <v>161217.55727910771</v>
      </c>
      <c r="L42" s="94">
        <f t="shared" si="12"/>
        <v>67.44272089228987</v>
      </c>
      <c r="M42" s="95">
        <f t="shared" si="13"/>
        <v>161285</v>
      </c>
    </row>
    <row r="43" spans="1:13" ht="15" thickBot="1">
      <c r="A43" s="18" t="s">
        <v>31</v>
      </c>
      <c r="B43" s="146">
        <v>335559.40530746285</v>
      </c>
      <c r="C43" s="147">
        <v>17734.553078255853</v>
      </c>
      <c r="D43" s="95">
        <f t="shared" si="9"/>
        <v>353293.9583857187</v>
      </c>
      <c r="E43" s="146">
        <v>0</v>
      </c>
      <c r="F43" s="147">
        <v>0</v>
      </c>
      <c r="G43" s="95">
        <f t="shared" si="10"/>
        <v>0</v>
      </c>
      <c r="H43" s="146">
        <v>0</v>
      </c>
      <c r="I43" s="147">
        <v>0</v>
      </c>
      <c r="J43" s="95">
        <f t="shared" si="11"/>
        <v>0</v>
      </c>
      <c r="K43" s="96">
        <f t="shared" si="12"/>
        <v>335559.40530746285</v>
      </c>
      <c r="L43" s="94">
        <f t="shared" si="12"/>
        <v>17734.553078255853</v>
      </c>
      <c r="M43" s="95">
        <f t="shared" si="13"/>
        <v>353293.9583857187</v>
      </c>
    </row>
    <row r="44" spans="1:13" ht="15.75" thickBot="1">
      <c r="A44" s="81" t="s">
        <v>13</v>
      </c>
      <c r="B44" s="12">
        <f t="shared" ref="B44:M44" si="17">SUM(B30:B43)</f>
        <v>1736309.7785917728</v>
      </c>
      <c r="C44" s="7">
        <f t="shared" si="17"/>
        <v>157410.65669894594</v>
      </c>
      <c r="D44" s="8">
        <f t="shared" si="17"/>
        <v>1893720.4352907187</v>
      </c>
      <c r="E44" s="12">
        <f t="shared" si="17"/>
        <v>53903</v>
      </c>
      <c r="F44" s="7">
        <f t="shared" si="17"/>
        <v>24</v>
      </c>
      <c r="G44" s="8">
        <f t="shared" si="17"/>
        <v>53927</v>
      </c>
      <c r="H44" s="12">
        <f t="shared" si="17"/>
        <v>36211.398351826152</v>
      </c>
      <c r="I44" s="7">
        <f t="shared" si="17"/>
        <v>2668</v>
      </c>
      <c r="J44" s="8">
        <f t="shared" si="17"/>
        <v>38879.398351826152</v>
      </c>
      <c r="K44" s="12">
        <f t="shared" si="17"/>
        <v>1826424.1769435988</v>
      </c>
      <c r="L44" s="7">
        <f t="shared" si="17"/>
        <v>160102.65669894594</v>
      </c>
      <c r="M44" s="8">
        <f t="shared" si="17"/>
        <v>1986526.8336425449</v>
      </c>
    </row>
    <row r="45" spans="1:13" ht="15">
      <c r="A45" s="14" t="s">
        <v>20</v>
      </c>
    </row>
  </sheetData>
  <mergeCells count="12">
    <mergeCell ref="A3:M3"/>
    <mergeCell ref="A5:A6"/>
    <mergeCell ref="B5:D5"/>
    <mergeCell ref="E5:G5"/>
    <mergeCell ref="H5:J5"/>
    <mergeCell ref="K5:M5"/>
    <mergeCell ref="A26:M26"/>
    <mergeCell ref="A28:A29"/>
    <mergeCell ref="B28:D28"/>
    <mergeCell ref="E28:G28"/>
    <mergeCell ref="H28:J28"/>
    <mergeCell ref="K28:M28"/>
  </mergeCells>
  <pageMargins left="0.7" right="0.7" top="0.75" bottom="0.75" header="0.3" footer="0.3"/>
  <pageSetup scale="81" orientation="landscape" r:id="rId1"/>
  <headerFooter>
    <oddHeader>&amp;C2018 SOA LIFE REINSURANCE SURVEY</oddHeader>
    <oddFooter>&amp;CPRELIMINARY DRAFT RESULTS - SUBJECT TO CHANGE&amp;R&amp;D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3:M45"/>
  <sheetViews>
    <sheetView topLeftCell="A13" zoomScaleNormal="100" workbookViewId="0">
      <selection activeCell="P23" sqref="P23"/>
    </sheetView>
  </sheetViews>
  <sheetFormatPr defaultRowHeight="12.75"/>
  <cols>
    <col min="1" max="1" width="31" customWidth="1"/>
    <col min="2" max="2" width="10.85546875" customWidth="1"/>
    <col min="3" max="3" width="9" bestFit="1" customWidth="1"/>
    <col min="4" max="4" width="11.28515625" customWidth="1"/>
    <col min="5" max="10" width="9" bestFit="1" customWidth="1"/>
    <col min="11" max="11" width="10.85546875" customWidth="1"/>
    <col min="12" max="12" width="9" bestFit="1" customWidth="1"/>
    <col min="13" max="13" width="10.85546875" customWidth="1"/>
  </cols>
  <sheetData>
    <row r="3" spans="1:13" ht="15">
      <c r="A3" s="157" t="s">
        <v>82</v>
      </c>
      <c r="B3" s="157"/>
      <c r="C3" s="157"/>
      <c r="D3" s="157"/>
      <c r="E3" s="157"/>
      <c r="F3" s="157"/>
      <c r="G3" s="157"/>
      <c r="H3" s="157"/>
      <c r="I3" s="157"/>
      <c r="J3" s="157"/>
      <c r="K3" s="157"/>
      <c r="L3" s="157"/>
      <c r="M3" s="157"/>
    </row>
    <row r="4" spans="1:13" ht="13.5" thickBot="1">
      <c r="A4" s="79" t="s">
        <v>20</v>
      </c>
    </row>
    <row r="5" spans="1:13">
      <c r="A5" s="168" t="s">
        <v>2</v>
      </c>
      <c r="B5" s="170" t="s">
        <v>62</v>
      </c>
      <c r="C5" s="175"/>
      <c r="D5" s="176"/>
      <c r="E5" s="170" t="s">
        <v>63</v>
      </c>
      <c r="F5" s="175"/>
      <c r="G5" s="176"/>
      <c r="H5" s="170" t="s">
        <v>64</v>
      </c>
      <c r="I5" s="175"/>
      <c r="J5" s="176"/>
      <c r="K5" s="170" t="s">
        <v>6</v>
      </c>
      <c r="L5" s="175"/>
      <c r="M5" s="177"/>
    </row>
    <row r="6" spans="1:13" ht="13.5" thickBot="1">
      <c r="A6" s="174"/>
      <c r="B6" s="116" t="s">
        <v>60</v>
      </c>
      <c r="C6" s="117" t="s">
        <v>61</v>
      </c>
      <c r="D6" s="118" t="s">
        <v>6</v>
      </c>
      <c r="E6" s="116" t="s">
        <v>60</v>
      </c>
      <c r="F6" s="117" t="s">
        <v>61</v>
      </c>
      <c r="G6" s="118" t="s">
        <v>6</v>
      </c>
      <c r="H6" s="116" t="s">
        <v>60</v>
      </c>
      <c r="I6" s="117" t="s">
        <v>61</v>
      </c>
      <c r="J6" s="118" t="s">
        <v>6</v>
      </c>
      <c r="K6" s="116" t="s">
        <v>60</v>
      </c>
      <c r="L6" s="117" t="s">
        <v>61</v>
      </c>
      <c r="M6" s="119" t="s">
        <v>6</v>
      </c>
    </row>
    <row r="7" spans="1:13" ht="14.25">
      <c r="A7" s="18" t="s">
        <v>89</v>
      </c>
      <c r="B7" s="127">
        <v>0</v>
      </c>
      <c r="C7" s="128">
        <v>0</v>
      </c>
      <c r="D7" s="129">
        <f>+C7+B7</f>
        <v>0</v>
      </c>
      <c r="E7" s="127">
        <v>0</v>
      </c>
      <c r="F7" s="128">
        <v>0</v>
      </c>
      <c r="G7" s="129">
        <f>+F7+E7</f>
        <v>0</v>
      </c>
      <c r="H7" s="127">
        <v>67.315906634398999</v>
      </c>
      <c r="I7" s="128">
        <v>0</v>
      </c>
      <c r="J7" s="129">
        <f>+I7+H7</f>
        <v>67.315906634398999</v>
      </c>
      <c r="K7" s="100">
        <f t="shared" ref="K7:L19" si="0">+B7+E7+H7</f>
        <v>67.315906634398999</v>
      </c>
      <c r="L7" s="101">
        <f t="shared" si="0"/>
        <v>0</v>
      </c>
      <c r="M7" s="102">
        <f t="shared" ref="M7:M19" si="1">+L7+K7</f>
        <v>67.315906634398999</v>
      </c>
    </row>
    <row r="8" spans="1:13" ht="14.25">
      <c r="A8" s="80" t="s">
        <v>72</v>
      </c>
      <c r="B8" s="130">
        <v>0</v>
      </c>
      <c r="C8" s="131">
        <v>0</v>
      </c>
      <c r="D8" s="129">
        <f t="shared" ref="D8:D20" si="2">+C8+B8</f>
        <v>0</v>
      </c>
      <c r="E8" s="130">
        <v>0</v>
      </c>
      <c r="F8" s="131">
        <v>0</v>
      </c>
      <c r="G8" s="129">
        <f>+F8+E8</f>
        <v>0</v>
      </c>
      <c r="H8" s="130">
        <v>1650</v>
      </c>
      <c r="I8" s="131">
        <v>0</v>
      </c>
      <c r="J8" s="129">
        <f>+I8+H8</f>
        <v>1650</v>
      </c>
      <c r="K8" s="100">
        <f>+B8+E8+H8</f>
        <v>1650</v>
      </c>
      <c r="L8" s="101">
        <f>+C8+F8+I8</f>
        <v>0</v>
      </c>
      <c r="M8" s="102">
        <f>+L8+K8</f>
        <v>1650</v>
      </c>
    </row>
    <row r="9" spans="1:13" ht="14.25">
      <c r="A9" s="80" t="s">
        <v>33</v>
      </c>
      <c r="B9" s="127">
        <v>0</v>
      </c>
      <c r="C9" s="128">
        <v>0</v>
      </c>
      <c r="D9" s="129">
        <f t="shared" si="2"/>
        <v>0</v>
      </c>
      <c r="E9" s="127">
        <v>0</v>
      </c>
      <c r="F9" s="128">
        <v>0</v>
      </c>
      <c r="G9" s="129">
        <f t="shared" ref="G9:G20" si="3">+F9+E9</f>
        <v>0</v>
      </c>
      <c r="H9" s="127">
        <v>0</v>
      </c>
      <c r="I9" s="128">
        <v>0</v>
      </c>
      <c r="J9" s="129">
        <f t="shared" ref="J9:J20" si="4">+I9+H9</f>
        <v>0</v>
      </c>
      <c r="K9" s="100">
        <f t="shared" si="0"/>
        <v>0</v>
      </c>
      <c r="L9" s="101">
        <f t="shared" si="0"/>
        <v>0</v>
      </c>
      <c r="M9" s="102">
        <f>+L9+K9</f>
        <v>0</v>
      </c>
    </row>
    <row r="10" spans="1:13" ht="14.25">
      <c r="A10" s="18" t="s">
        <v>48</v>
      </c>
      <c r="B10" s="127">
        <v>0</v>
      </c>
      <c r="C10" s="128">
        <v>0</v>
      </c>
      <c r="D10" s="129">
        <f t="shared" si="2"/>
        <v>0</v>
      </c>
      <c r="E10" s="127">
        <v>0</v>
      </c>
      <c r="F10" s="128">
        <v>0</v>
      </c>
      <c r="G10" s="129">
        <f t="shared" si="3"/>
        <v>0</v>
      </c>
      <c r="H10" s="127">
        <v>0</v>
      </c>
      <c r="I10" s="128">
        <v>0</v>
      </c>
      <c r="J10" s="129">
        <f t="shared" si="4"/>
        <v>0</v>
      </c>
      <c r="K10" s="100">
        <f t="shared" si="0"/>
        <v>0</v>
      </c>
      <c r="L10" s="101">
        <f t="shared" si="0"/>
        <v>0</v>
      </c>
      <c r="M10" s="102">
        <f>+L10+K10</f>
        <v>0</v>
      </c>
    </row>
    <row r="11" spans="1:13" ht="14.25">
      <c r="A11" s="18" t="s">
        <v>36</v>
      </c>
      <c r="B11" s="127">
        <v>0</v>
      </c>
      <c r="C11" s="128">
        <v>0</v>
      </c>
      <c r="D11" s="129">
        <f t="shared" si="2"/>
        <v>0</v>
      </c>
      <c r="E11" s="127">
        <v>0</v>
      </c>
      <c r="F11" s="128">
        <v>0</v>
      </c>
      <c r="G11" s="129">
        <f t="shared" si="3"/>
        <v>0</v>
      </c>
      <c r="H11" s="127">
        <v>0</v>
      </c>
      <c r="I11" s="128">
        <v>0</v>
      </c>
      <c r="J11" s="129">
        <f t="shared" si="4"/>
        <v>0</v>
      </c>
      <c r="K11" s="100">
        <f t="shared" si="0"/>
        <v>0</v>
      </c>
      <c r="L11" s="101">
        <f t="shared" si="0"/>
        <v>0</v>
      </c>
      <c r="M11" s="102">
        <f t="shared" si="1"/>
        <v>0</v>
      </c>
    </row>
    <row r="12" spans="1:13" ht="14.25">
      <c r="A12" s="18" t="s">
        <v>78</v>
      </c>
      <c r="B12" s="127">
        <v>6760</v>
      </c>
      <c r="C12" s="128">
        <v>0</v>
      </c>
      <c r="D12" s="129">
        <f t="shared" si="2"/>
        <v>6760</v>
      </c>
      <c r="E12" s="127">
        <v>0</v>
      </c>
      <c r="F12" s="128">
        <v>0</v>
      </c>
      <c r="G12" s="129">
        <f t="shared" si="3"/>
        <v>0</v>
      </c>
      <c r="H12" s="127">
        <v>0</v>
      </c>
      <c r="I12" s="128">
        <v>0</v>
      </c>
      <c r="J12" s="129">
        <f t="shared" si="4"/>
        <v>0</v>
      </c>
      <c r="K12" s="100">
        <f t="shared" ref="K12" si="5">+B12+E12+H12</f>
        <v>6760</v>
      </c>
      <c r="L12" s="101">
        <f t="shared" ref="L12" si="6">+C12+F12+I12</f>
        <v>0</v>
      </c>
      <c r="M12" s="102">
        <f t="shared" ref="M12" si="7">+L12+K12</f>
        <v>6760</v>
      </c>
    </row>
    <row r="13" spans="1:13" ht="14.25">
      <c r="A13" s="18" t="s">
        <v>17</v>
      </c>
      <c r="B13" s="127">
        <v>54097</v>
      </c>
      <c r="C13" s="128">
        <v>0</v>
      </c>
      <c r="D13" s="129">
        <f t="shared" si="2"/>
        <v>54097</v>
      </c>
      <c r="E13" s="127">
        <v>100</v>
      </c>
      <c r="F13" s="128">
        <v>0</v>
      </c>
      <c r="G13" s="129">
        <f t="shared" si="3"/>
        <v>100</v>
      </c>
      <c r="H13" s="127">
        <v>0</v>
      </c>
      <c r="I13" s="128">
        <v>0</v>
      </c>
      <c r="J13" s="129">
        <f t="shared" si="4"/>
        <v>0</v>
      </c>
      <c r="K13" s="100">
        <f t="shared" si="0"/>
        <v>54197</v>
      </c>
      <c r="L13" s="101">
        <f t="shared" si="0"/>
        <v>0</v>
      </c>
      <c r="M13" s="102">
        <f t="shared" si="1"/>
        <v>54197</v>
      </c>
    </row>
    <row r="14" spans="1:13" ht="14.25">
      <c r="A14" s="18" t="s">
        <v>18</v>
      </c>
      <c r="B14" s="127">
        <v>13454</v>
      </c>
      <c r="C14" s="128">
        <v>4</v>
      </c>
      <c r="D14" s="129">
        <f t="shared" si="2"/>
        <v>13458</v>
      </c>
      <c r="E14" s="127">
        <v>0</v>
      </c>
      <c r="F14" s="128">
        <v>0</v>
      </c>
      <c r="G14" s="129">
        <f t="shared" si="3"/>
        <v>0</v>
      </c>
      <c r="H14" s="127">
        <v>0</v>
      </c>
      <c r="I14" s="128">
        <v>0</v>
      </c>
      <c r="J14" s="129">
        <f t="shared" si="4"/>
        <v>0</v>
      </c>
      <c r="K14" s="100">
        <f t="shared" si="0"/>
        <v>13454</v>
      </c>
      <c r="L14" s="101">
        <f t="shared" si="0"/>
        <v>4</v>
      </c>
      <c r="M14" s="102">
        <f t="shared" si="1"/>
        <v>13458</v>
      </c>
    </row>
    <row r="15" spans="1:13" ht="14.25">
      <c r="A15" s="18" t="s">
        <v>37</v>
      </c>
      <c r="B15" s="127">
        <v>0</v>
      </c>
      <c r="C15" s="128">
        <v>0</v>
      </c>
      <c r="D15" s="129">
        <f t="shared" si="2"/>
        <v>0</v>
      </c>
      <c r="E15" s="127">
        <v>0</v>
      </c>
      <c r="F15" s="128">
        <v>0</v>
      </c>
      <c r="G15" s="129">
        <f t="shared" si="3"/>
        <v>0</v>
      </c>
      <c r="H15" s="127">
        <v>4146</v>
      </c>
      <c r="I15" s="128">
        <v>0</v>
      </c>
      <c r="J15" s="129">
        <f t="shared" si="4"/>
        <v>4146</v>
      </c>
      <c r="K15" s="100">
        <f t="shared" si="0"/>
        <v>4146</v>
      </c>
      <c r="L15" s="101">
        <f t="shared" si="0"/>
        <v>0</v>
      </c>
      <c r="M15" s="102">
        <f t="shared" si="1"/>
        <v>4146</v>
      </c>
    </row>
    <row r="16" spans="1:13" ht="14.25">
      <c r="A16" s="18" t="s">
        <v>77</v>
      </c>
      <c r="B16" s="127">
        <v>28228</v>
      </c>
      <c r="C16" s="128">
        <v>3685</v>
      </c>
      <c r="D16" s="129">
        <f t="shared" si="2"/>
        <v>31913</v>
      </c>
      <c r="E16" s="127">
        <v>630</v>
      </c>
      <c r="F16" s="128">
        <v>0</v>
      </c>
      <c r="G16" s="129">
        <f t="shared" si="3"/>
        <v>630</v>
      </c>
      <c r="H16" s="127">
        <v>0</v>
      </c>
      <c r="I16" s="128">
        <v>0</v>
      </c>
      <c r="J16" s="129">
        <f t="shared" si="4"/>
        <v>0</v>
      </c>
      <c r="K16" s="100">
        <f t="shared" si="0"/>
        <v>28858</v>
      </c>
      <c r="L16" s="101">
        <f t="shared" si="0"/>
        <v>3685</v>
      </c>
      <c r="M16" s="102">
        <f t="shared" si="1"/>
        <v>32543</v>
      </c>
    </row>
    <row r="17" spans="1:13" ht="14.25">
      <c r="A17" s="18" t="s">
        <v>19</v>
      </c>
      <c r="B17" s="127">
        <v>35602</v>
      </c>
      <c r="C17" s="128">
        <v>10015</v>
      </c>
      <c r="D17" s="129">
        <f t="shared" si="2"/>
        <v>45617</v>
      </c>
      <c r="E17" s="127">
        <v>5070</v>
      </c>
      <c r="F17" s="128">
        <v>0</v>
      </c>
      <c r="G17" s="129">
        <f t="shared" si="3"/>
        <v>5070</v>
      </c>
      <c r="H17" s="127">
        <v>0</v>
      </c>
      <c r="I17" s="128">
        <v>0</v>
      </c>
      <c r="J17" s="129">
        <f t="shared" si="4"/>
        <v>0</v>
      </c>
      <c r="K17" s="100">
        <f t="shared" si="0"/>
        <v>40672</v>
      </c>
      <c r="L17" s="101">
        <f t="shared" si="0"/>
        <v>10015</v>
      </c>
      <c r="M17" s="102">
        <f t="shared" si="1"/>
        <v>50687</v>
      </c>
    </row>
    <row r="18" spans="1:13" ht="14.25">
      <c r="A18" s="18" t="s">
        <v>84</v>
      </c>
      <c r="B18" s="127">
        <v>1903.6802150600013</v>
      </c>
      <c r="C18" s="128">
        <v>0</v>
      </c>
      <c r="D18" s="129">
        <f t="shared" si="2"/>
        <v>1903.6802150600013</v>
      </c>
      <c r="E18" s="127">
        <v>0</v>
      </c>
      <c r="F18" s="128">
        <v>0</v>
      </c>
      <c r="G18" s="129">
        <f t="shared" si="3"/>
        <v>0</v>
      </c>
      <c r="H18" s="127">
        <v>0</v>
      </c>
      <c r="I18" s="128">
        <v>0</v>
      </c>
      <c r="J18" s="129">
        <f t="shared" si="4"/>
        <v>0</v>
      </c>
      <c r="K18" s="100">
        <f t="shared" ref="K18" si="8">+B18+E18+H18</f>
        <v>1903.6802150600013</v>
      </c>
      <c r="L18" s="101">
        <f t="shared" ref="L18" si="9">+C18+F18+I18</f>
        <v>0</v>
      </c>
      <c r="M18" s="102">
        <f t="shared" ref="M18" si="10">+L18+K18</f>
        <v>1903.6802150600013</v>
      </c>
    </row>
    <row r="19" spans="1:13" ht="14.25">
      <c r="A19" s="18" t="s">
        <v>52</v>
      </c>
      <c r="B19" s="127">
        <v>16912</v>
      </c>
      <c r="C19" s="128">
        <v>0</v>
      </c>
      <c r="D19" s="129">
        <f t="shared" si="2"/>
        <v>16912</v>
      </c>
      <c r="E19" s="127">
        <v>0</v>
      </c>
      <c r="F19" s="128">
        <v>0</v>
      </c>
      <c r="G19" s="129">
        <f t="shared" si="3"/>
        <v>0</v>
      </c>
      <c r="H19" s="127">
        <v>0</v>
      </c>
      <c r="I19" s="128">
        <v>0</v>
      </c>
      <c r="J19" s="129">
        <f t="shared" si="4"/>
        <v>0</v>
      </c>
      <c r="K19" s="100">
        <f t="shared" si="0"/>
        <v>16912</v>
      </c>
      <c r="L19" s="101">
        <f t="shared" si="0"/>
        <v>0</v>
      </c>
      <c r="M19" s="102">
        <f t="shared" si="1"/>
        <v>16912</v>
      </c>
    </row>
    <row r="20" spans="1:13" ht="15" thickBot="1">
      <c r="A20" s="18" t="s">
        <v>31</v>
      </c>
      <c r="B20" s="127">
        <v>17346.589622695214</v>
      </c>
      <c r="C20" s="128">
        <v>233.8762690375894</v>
      </c>
      <c r="D20" s="129">
        <f t="shared" si="2"/>
        <v>17580.465891732802</v>
      </c>
      <c r="E20" s="127">
        <v>0</v>
      </c>
      <c r="F20" s="128">
        <v>0</v>
      </c>
      <c r="G20" s="129">
        <f t="shared" si="3"/>
        <v>0</v>
      </c>
      <c r="H20" s="127">
        <v>0</v>
      </c>
      <c r="I20" s="128">
        <v>0</v>
      </c>
      <c r="J20" s="129">
        <f t="shared" si="4"/>
        <v>0</v>
      </c>
      <c r="K20" s="103">
        <f>+B20+E20+H20</f>
        <v>17346.589622695214</v>
      </c>
      <c r="L20" s="101">
        <f>+C20+F20+I20</f>
        <v>233.8762690375894</v>
      </c>
      <c r="M20" s="102">
        <f>+L20+K20</f>
        <v>17580.465891732802</v>
      </c>
    </row>
    <row r="21" spans="1:13" ht="15.75" thickBot="1">
      <c r="A21" s="81" t="s">
        <v>13</v>
      </c>
      <c r="B21" s="132">
        <f>SUM(B7:B20)</f>
        <v>174303.26983775522</v>
      </c>
      <c r="C21" s="133">
        <f>SUM(C7:C20)</f>
        <v>13937.87626903759</v>
      </c>
      <c r="D21" s="134">
        <f t="shared" ref="D21:M21" si="11">SUM(D7:D20)</f>
        <v>188241.14610679282</v>
      </c>
      <c r="E21" s="132">
        <f>SUM(E7:E20)</f>
        <v>5800</v>
      </c>
      <c r="F21" s="133">
        <f>SUM(F7:F20)</f>
        <v>0</v>
      </c>
      <c r="G21" s="134">
        <f t="shared" si="11"/>
        <v>5800</v>
      </c>
      <c r="H21" s="132">
        <f>SUM(H7:H20)</f>
        <v>5863.3159066343987</v>
      </c>
      <c r="I21" s="133">
        <f>SUM(I7:I20)</f>
        <v>0</v>
      </c>
      <c r="J21" s="134">
        <f t="shared" si="11"/>
        <v>5863.3159066343987</v>
      </c>
      <c r="K21" s="132">
        <f t="shared" si="11"/>
        <v>185966.58574438962</v>
      </c>
      <c r="L21" s="133">
        <f t="shared" si="11"/>
        <v>13937.87626903759</v>
      </c>
      <c r="M21" s="134">
        <f t="shared" si="11"/>
        <v>199904.46201342723</v>
      </c>
    </row>
    <row r="22" spans="1:13" ht="15">
      <c r="A22" s="14"/>
      <c r="B22" s="112" t="s">
        <v>20</v>
      </c>
      <c r="C22" s="112" t="s">
        <v>20</v>
      </c>
      <c r="D22" s="82"/>
      <c r="E22" s="82"/>
      <c r="F22" s="82"/>
      <c r="G22" s="82"/>
      <c r="H22" s="82"/>
      <c r="I22" s="82"/>
      <c r="J22" s="82"/>
      <c r="K22" s="113" t="s">
        <v>20</v>
      </c>
      <c r="L22" s="82"/>
      <c r="M22" s="82"/>
    </row>
    <row r="23" spans="1:13" ht="15">
      <c r="A23" s="14"/>
      <c r="B23" s="82"/>
      <c r="C23" s="82"/>
      <c r="D23" s="82"/>
      <c r="E23" s="82"/>
      <c r="F23" s="82"/>
      <c r="G23" s="82"/>
      <c r="H23" s="82"/>
      <c r="I23" s="82"/>
      <c r="J23" s="82"/>
      <c r="K23" s="82"/>
      <c r="L23" s="82"/>
      <c r="M23" s="82"/>
    </row>
    <row r="25" spans="1:13">
      <c r="J25" s="79" t="s">
        <v>20</v>
      </c>
    </row>
    <row r="26" spans="1:13" ht="15">
      <c r="A26" s="157" t="s">
        <v>83</v>
      </c>
      <c r="B26" s="157"/>
      <c r="C26" s="157"/>
      <c r="D26" s="157"/>
      <c r="E26" s="157"/>
      <c r="F26" s="157"/>
      <c r="G26" s="157"/>
      <c r="H26" s="157"/>
      <c r="I26" s="157"/>
      <c r="J26" s="157"/>
      <c r="K26" s="157"/>
      <c r="L26" s="157"/>
      <c r="M26" s="157"/>
    </row>
    <row r="27" spans="1:13" ht="13.5" thickBot="1"/>
    <row r="28" spans="1:13">
      <c r="A28" s="168" t="s">
        <v>2</v>
      </c>
      <c r="B28" s="170" t="s">
        <v>62</v>
      </c>
      <c r="C28" s="175"/>
      <c r="D28" s="176"/>
      <c r="E28" s="170" t="s">
        <v>63</v>
      </c>
      <c r="F28" s="175"/>
      <c r="G28" s="176"/>
      <c r="H28" s="170" t="s">
        <v>64</v>
      </c>
      <c r="I28" s="175"/>
      <c r="J28" s="176"/>
      <c r="K28" s="170" t="s">
        <v>6</v>
      </c>
      <c r="L28" s="175"/>
      <c r="M28" s="177"/>
    </row>
    <row r="29" spans="1:13" ht="13.5" thickBot="1">
      <c r="A29" s="174"/>
      <c r="B29" s="116" t="s">
        <v>60</v>
      </c>
      <c r="C29" s="117" t="s">
        <v>61</v>
      </c>
      <c r="D29" s="118" t="s">
        <v>6</v>
      </c>
      <c r="E29" s="116" t="s">
        <v>60</v>
      </c>
      <c r="F29" s="117" t="s">
        <v>61</v>
      </c>
      <c r="G29" s="118" t="s">
        <v>6</v>
      </c>
      <c r="H29" s="116" t="s">
        <v>60</v>
      </c>
      <c r="I29" s="117" t="s">
        <v>61</v>
      </c>
      <c r="J29" s="118" t="s">
        <v>6</v>
      </c>
      <c r="K29" s="116" t="s">
        <v>60</v>
      </c>
      <c r="L29" s="117" t="s">
        <v>61</v>
      </c>
      <c r="M29" s="119" t="s">
        <v>6</v>
      </c>
    </row>
    <row r="30" spans="1:13" ht="14.25">
      <c r="A30" s="18" t="s">
        <v>89</v>
      </c>
      <c r="B30" s="127">
        <v>0</v>
      </c>
      <c r="C30" s="128">
        <v>0</v>
      </c>
      <c r="D30" s="20">
        <f>+C30+B30</f>
        <v>0</v>
      </c>
      <c r="E30" s="127">
        <v>0</v>
      </c>
      <c r="F30" s="128">
        <v>0</v>
      </c>
      <c r="G30" s="20">
        <f>+F30+E30</f>
        <v>0</v>
      </c>
      <c r="H30" s="127">
        <v>1443.7282066009284</v>
      </c>
      <c r="I30" s="128">
        <v>0</v>
      </c>
      <c r="J30" s="20">
        <f>+I30+H30</f>
        <v>1443.7282066009284</v>
      </c>
      <c r="K30" s="93">
        <f t="shared" ref="K30:L42" si="12">+B30+E30+H30</f>
        <v>1443.7282066009284</v>
      </c>
      <c r="L30" s="94">
        <f t="shared" si="12"/>
        <v>0</v>
      </c>
      <c r="M30" s="95">
        <f t="shared" ref="M30:M42" si="13">+L30+K30</f>
        <v>1443.7282066009284</v>
      </c>
    </row>
    <row r="31" spans="1:13" ht="14.25">
      <c r="A31" s="80" t="s">
        <v>72</v>
      </c>
      <c r="B31" s="127">
        <v>0</v>
      </c>
      <c r="C31" s="128">
        <v>0</v>
      </c>
      <c r="D31" s="20">
        <f t="shared" ref="D31:D43" si="14">+C31+B31</f>
        <v>0</v>
      </c>
      <c r="E31" s="127">
        <v>0</v>
      </c>
      <c r="F31" s="128">
        <v>0</v>
      </c>
      <c r="G31" s="20">
        <f t="shared" ref="G31:G43" si="15">+F31+E31</f>
        <v>0</v>
      </c>
      <c r="H31" s="127">
        <v>15867</v>
      </c>
      <c r="I31" s="128">
        <v>1257</v>
      </c>
      <c r="J31" s="20">
        <f t="shared" ref="J31:J43" si="16">+I31+H31</f>
        <v>17124</v>
      </c>
      <c r="K31" s="93">
        <f t="shared" si="12"/>
        <v>15867</v>
      </c>
      <c r="L31" s="94">
        <f t="shared" si="12"/>
        <v>1257</v>
      </c>
      <c r="M31" s="95">
        <f>+L31+K31</f>
        <v>17124</v>
      </c>
    </row>
    <row r="32" spans="1:13" ht="14.25">
      <c r="A32" s="80" t="s">
        <v>33</v>
      </c>
      <c r="B32" s="127">
        <v>156</v>
      </c>
      <c r="C32" s="128">
        <v>0</v>
      </c>
      <c r="D32" s="20">
        <f t="shared" si="14"/>
        <v>156</v>
      </c>
      <c r="E32" s="127">
        <v>0</v>
      </c>
      <c r="F32" s="128">
        <v>0</v>
      </c>
      <c r="G32" s="20">
        <f t="shared" si="15"/>
        <v>0</v>
      </c>
      <c r="H32" s="127">
        <v>0</v>
      </c>
      <c r="I32" s="128">
        <v>0</v>
      </c>
      <c r="J32" s="20">
        <f t="shared" si="16"/>
        <v>0</v>
      </c>
      <c r="K32" s="93">
        <f t="shared" si="12"/>
        <v>156</v>
      </c>
      <c r="L32" s="94">
        <f t="shared" si="12"/>
        <v>0</v>
      </c>
      <c r="M32" s="95">
        <f>+L32+K32</f>
        <v>156</v>
      </c>
    </row>
    <row r="33" spans="1:13" ht="14.25">
      <c r="A33" s="18" t="s">
        <v>48</v>
      </c>
      <c r="B33" s="127">
        <v>24630</v>
      </c>
      <c r="C33" s="128">
        <v>199</v>
      </c>
      <c r="D33" s="20">
        <f t="shared" si="14"/>
        <v>24829</v>
      </c>
      <c r="E33" s="127">
        <v>0</v>
      </c>
      <c r="F33" s="128">
        <v>0</v>
      </c>
      <c r="G33" s="20">
        <f t="shared" si="15"/>
        <v>0</v>
      </c>
      <c r="H33" s="127">
        <v>0</v>
      </c>
      <c r="I33" s="128">
        <v>0</v>
      </c>
      <c r="J33" s="20">
        <f t="shared" si="16"/>
        <v>0</v>
      </c>
      <c r="K33" s="93">
        <f t="shared" si="12"/>
        <v>24630</v>
      </c>
      <c r="L33" s="94">
        <f t="shared" si="12"/>
        <v>199</v>
      </c>
      <c r="M33" s="95">
        <f>+L33+K33</f>
        <v>24829</v>
      </c>
    </row>
    <row r="34" spans="1:13" ht="14.25">
      <c r="A34" s="18" t="s">
        <v>36</v>
      </c>
      <c r="B34" s="127">
        <v>79.586286002999998</v>
      </c>
      <c r="C34" s="128">
        <v>2.6960500000000001</v>
      </c>
      <c r="D34" s="20">
        <f t="shared" si="14"/>
        <v>82.282336002999998</v>
      </c>
      <c r="E34" s="127">
        <v>0</v>
      </c>
      <c r="F34" s="128">
        <v>0</v>
      </c>
      <c r="G34" s="20">
        <f t="shared" si="15"/>
        <v>0</v>
      </c>
      <c r="H34" s="127">
        <v>0</v>
      </c>
      <c r="I34" s="128">
        <v>0</v>
      </c>
      <c r="J34" s="20">
        <f t="shared" si="16"/>
        <v>0</v>
      </c>
      <c r="K34" s="93">
        <f t="shared" si="12"/>
        <v>79.586286002999998</v>
      </c>
      <c r="L34" s="94">
        <f t="shared" si="12"/>
        <v>2.6960500000000001</v>
      </c>
      <c r="M34" s="95">
        <f t="shared" si="13"/>
        <v>82.282336002999998</v>
      </c>
    </row>
    <row r="35" spans="1:13" ht="14.25">
      <c r="A35" s="18" t="s">
        <v>78</v>
      </c>
      <c r="B35" s="127">
        <v>12730</v>
      </c>
      <c r="C35" s="128">
        <v>0</v>
      </c>
      <c r="D35" s="20">
        <f t="shared" ref="D35" si="17">+C35+B35</f>
        <v>12730</v>
      </c>
      <c r="E35" s="127">
        <v>0</v>
      </c>
      <c r="F35" s="128">
        <v>0</v>
      </c>
      <c r="G35" s="20">
        <f t="shared" ref="G35" si="18">+F35+E35</f>
        <v>0</v>
      </c>
      <c r="H35" s="127">
        <v>0</v>
      </c>
      <c r="I35" s="128">
        <v>0</v>
      </c>
      <c r="J35" s="20">
        <f t="shared" ref="J35" si="19">+I35+H35</f>
        <v>0</v>
      </c>
      <c r="K35" s="93">
        <f t="shared" ref="K35" si="20">+B35+E35+H35</f>
        <v>12730</v>
      </c>
      <c r="L35" s="94">
        <f t="shared" ref="L35" si="21">+C35+F35+I35</f>
        <v>0</v>
      </c>
      <c r="M35" s="95">
        <f t="shared" ref="M35" si="22">+L35+K35</f>
        <v>12730</v>
      </c>
    </row>
    <row r="36" spans="1:13" ht="14.25">
      <c r="A36" s="18" t="s">
        <v>17</v>
      </c>
      <c r="B36" s="127">
        <v>516322.005504</v>
      </c>
      <c r="C36" s="128">
        <v>30981.994495999999</v>
      </c>
      <c r="D36" s="20">
        <f t="shared" si="14"/>
        <v>547304</v>
      </c>
      <c r="E36" s="127">
        <v>100</v>
      </c>
      <c r="F36" s="128">
        <v>0</v>
      </c>
      <c r="G36" s="20">
        <f t="shared" si="15"/>
        <v>100</v>
      </c>
      <c r="H36" s="127">
        <v>0</v>
      </c>
      <c r="I36" s="128">
        <v>0</v>
      </c>
      <c r="J36" s="20">
        <f t="shared" si="16"/>
        <v>0</v>
      </c>
      <c r="K36" s="93">
        <f t="shared" si="12"/>
        <v>516422.005504</v>
      </c>
      <c r="L36" s="94">
        <f t="shared" si="12"/>
        <v>30981.994495999999</v>
      </c>
      <c r="M36" s="95">
        <f t="shared" si="13"/>
        <v>547404</v>
      </c>
    </row>
    <row r="37" spans="1:13" ht="14.25">
      <c r="A37" s="18" t="s">
        <v>18</v>
      </c>
      <c r="B37" s="127">
        <v>73980</v>
      </c>
      <c r="C37" s="128">
        <v>6381</v>
      </c>
      <c r="D37" s="20">
        <f t="shared" si="14"/>
        <v>80361</v>
      </c>
      <c r="E37" s="127">
        <v>101</v>
      </c>
      <c r="F37" s="128">
        <v>25</v>
      </c>
      <c r="G37" s="20">
        <f t="shared" si="15"/>
        <v>126</v>
      </c>
      <c r="H37" s="127">
        <v>0</v>
      </c>
      <c r="I37" s="128">
        <v>0</v>
      </c>
      <c r="J37" s="20">
        <f t="shared" si="16"/>
        <v>0</v>
      </c>
      <c r="K37" s="93">
        <f t="shared" si="12"/>
        <v>74081</v>
      </c>
      <c r="L37" s="94">
        <f t="shared" si="12"/>
        <v>6406</v>
      </c>
      <c r="M37" s="95">
        <f t="shared" si="13"/>
        <v>80487</v>
      </c>
    </row>
    <row r="38" spans="1:13" ht="14.25">
      <c r="A38" s="18" t="s">
        <v>37</v>
      </c>
      <c r="B38" s="127">
        <v>0</v>
      </c>
      <c r="C38" s="128">
        <v>0</v>
      </c>
      <c r="D38" s="20">
        <f t="shared" si="14"/>
        <v>0</v>
      </c>
      <c r="E38" s="127">
        <v>0</v>
      </c>
      <c r="F38" s="128">
        <v>0</v>
      </c>
      <c r="G38" s="20">
        <f t="shared" si="15"/>
        <v>0</v>
      </c>
      <c r="H38" s="127">
        <v>14133</v>
      </c>
      <c r="I38" s="128">
        <v>1094</v>
      </c>
      <c r="J38" s="20">
        <f t="shared" si="16"/>
        <v>15227</v>
      </c>
      <c r="K38" s="93">
        <f t="shared" si="12"/>
        <v>14133</v>
      </c>
      <c r="L38" s="94">
        <f t="shared" si="12"/>
        <v>1094</v>
      </c>
      <c r="M38" s="95">
        <f t="shared" si="13"/>
        <v>15227</v>
      </c>
    </row>
    <row r="39" spans="1:13" ht="14.25">
      <c r="A39" s="18" t="s">
        <v>77</v>
      </c>
      <c r="B39" s="127">
        <v>93857</v>
      </c>
      <c r="C39" s="128">
        <v>17996</v>
      </c>
      <c r="D39" s="20">
        <f t="shared" si="14"/>
        <v>111853</v>
      </c>
      <c r="E39" s="127">
        <v>12819</v>
      </c>
      <c r="F39" s="128">
        <v>0</v>
      </c>
      <c r="G39" s="20">
        <f t="shared" si="15"/>
        <v>12819</v>
      </c>
      <c r="H39" s="127">
        <v>0</v>
      </c>
      <c r="I39" s="128">
        <v>0</v>
      </c>
      <c r="J39" s="20">
        <f t="shared" si="16"/>
        <v>0</v>
      </c>
      <c r="K39" s="93">
        <f t="shared" si="12"/>
        <v>106676</v>
      </c>
      <c r="L39" s="94">
        <f t="shared" si="12"/>
        <v>17996</v>
      </c>
      <c r="M39" s="95">
        <f t="shared" si="13"/>
        <v>124672</v>
      </c>
    </row>
    <row r="40" spans="1:13" ht="14.25">
      <c r="A40" s="18" t="s">
        <v>19</v>
      </c>
      <c r="B40" s="127">
        <v>433235</v>
      </c>
      <c r="C40" s="128">
        <v>73854</v>
      </c>
      <c r="D40" s="20">
        <f t="shared" si="14"/>
        <v>507089</v>
      </c>
      <c r="E40" s="127">
        <v>23535</v>
      </c>
      <c r="F40" s="128">
        <v>0</v>
      </c>
      <c r="G40" s="20">
        <f t="shared" si="15"/>
        <v>23535</v>
      </c>
      <c r="H40" s="127">
        <v>2892</v>
      </c>
      <c r="I40" s="128">
        <v>470</v>
      </c>
      <c r="J40" s="20">
        <f t="shared" si="16"/>
        <v>3362</v>
      </c>
      <c r="K40" s="93">
        <f t="shared" si="12"/>
        <v>459662</v>
      </c>
      <c r="L40" s="94">
        <f t="shared" si="12"/>
        <v>74324</v>
      </c>
      <c r="M40" s="95">
        <f t="shared" si="13"/>
        <v>533986</v>
      </c>
    </row>
    <row r="41" spans="1:13" ht="14.25">
      <c r="A41" s="18" t="s">
        <v>84</v>
      </c>
      <c r="B41" s="127">
        <v>10939.637702546001</v>
      </c>
      <c r="C41" s="128">
        <v>0</v>
      </c>
      <c r="D41" s="20">
        <f t="shared" si="14"/>
        <v>10939.637702546001</v>
      </c>
      <c r="E41" s="127">
        <v>0</v>
      </c>
      <c r="F41" s="128">
        <v>0</v>
      </c>
      <c r="G41" s="20">
        <f t="shared" si="15"/>
        <v>0</v>
      </c>
      <c r="H41" s="127">
        <v>0</v>
      </c>
      <c r="I41" s="128">
        <v>0</v>
      </c>
      <c r="J41" s="20">
        <f t="shared" si="16"/>
        <v>0</v>
      </c>
      <c r="K41" s="93">
        <f t="shared" ref="K41" si="23">+B41+E41+H41</f>
        <v>10939.637702546001</v>
      </c>
      <c r="L41" s="94">
        <f t="shared" ref="L41" si="24">+C41+F41+I41</f>
        <v>0</v>
      </c>
      <c r="M41" s="95">
        <f t="shared" ref="M41" si="25">+L41+K41</f>
        <v>10939.637702546001</v>
      </c>
    </row>
    <row r="42" spans="1:13" ht="14.25">
      <c r="A42" s="18" t="s">
        <v>52</v>
      </c>
      <c r="B42" s="127">
        <v>151425.00799488119</v>
      </c>
      <c r="C42" s="128">
        <v>69.992005118812443</v>
      </c>
      <c r="D42" s="20">
        <f t="shared" si="14"/>
        <v>151495</v>
      </c>
      <c r="E42" s="127">
        <v>0</v>
      </c>
      <c r="F42" s="128">
        <v>0</v>
      </c>
      <c r="G42" s="20">
        <f t="shared" si="15"/>
        <v>0</v>
      </c>
      <c r="H42" s="127">
        <v>0</v>
      </c>
      <c r="I42" s="128">
        <v>0</v>
      </c>
      <c r="J42" s="20">
        <f t="shared" si="16"/>
        <v>0</v>
      </c>
      <c r="K42" s="93">
        <f t="shared" si="12"/>
        <v>151425.00799488119</v>
      </c>
      <c r="L42" s="94">
        <f t="shared" si="12"/>
        <v>69.992005118812443</v>
      </c>
      <c r="M42" s="95">
        <f t="shared" si="13"/>
        <v>151495</v>
      </c>
    </row>
    <row r="43" spans="1:13" ht="15" thickBot="1">
      <c r="A43" s="18" t="s">
        <v>31</v>
      </c>
      <c r="B43" s="127">
        <v>337613.69732749177</v>
      </c>
      <c r="C43" s="128">
        <v>19352.494662359972</v>
      </c>
      <c r="D43" s="20">
        <f t="shared" si="14"/>
        <v>356966.19198985177</v>
      </c>
      <c r="E43" s="127">
        <v>0</v>
      </c>
      <c r="F43" s="128">
        <v>0</v>
      </c>
      <c r="G43" s="20">
        <f t="shared" si="15"/>
        <v>0</v>
      </c>
      <c r="H43" s="127">
        <v>0</v>
      </c>
      <c r="I43" s="128">
        <v>0</v>
      </c>
      <c r="J43" s="20">
        <f t="shared" si="16"/>
        <v>0</v>
      </c>
      <c r="K43" s="96">
        <f>+B43+E43+H43</f>
        <v>337613.69732749177</v>
      </c>
      <c r="L43" s="94">
        <f>+C43+F43+I43</f>
        <v>19352.494662359972</v>
      </c>
      <c r="M43" s="95">
        <f>+L43+K43</f>
        <v>356966.19198985177</v>
      </c>
    </row>
    <row r="44" spans="1:13" ht="15.75" thickBot="1">
      <c r="A44" s="81" t="s">
        <v>13</v>
      </c>
      <c r="B44" s="12">
        <f>SUM(B30:B43)</f>
        <v>1654967.934814922</v>
      </c>
      <c r="C44" s="7">
        <f>SUM(C30:C43)</f>
        <v>148837.17721347878</v>
      </c>
      <c r="D44" s="8">
        <f t="shared" ref="D44:M44" si="26">SUM(D30:D43)</f>
        <v>1803805.1120284009</v>
      </c>
      <c r="E44" s="12">
        <f>SUM(E30:E43)</f>
        <v>36555</v>
      </c>
      <c r="F44" s="7">
        <f>SUM(F30:F43)</f>
        <v>25</v>
      </c>
      <c r="G44" s="8">
        <f t="shared" si="26"/>
        <v>36580</v>
      </c>
      <c r="H44" s="12">
        <f>SUM(H30:H43)</f>
        <v>34335.728206600928</v>
      </c>
      <c r="I44" s="7">
        <f>SUM(I30:I43)</f>
        <v>2821</v>
      </c>
      <c r="J44" s="8">
        <f t="shared" si="26"/>
        <v>37156.728206600928</v>
      </c>
      <c r="K44" s="12">
        <f t="shared" si="26"/>
        <v>1725858.6630215228</v>
      </c>
      <c r="L44" s="7">
        <f t="shared" si="26"/>
        <v>151683.17721347878</v>
      </c>
      <c r="M44" s="8">
        <f t="shared" si="26"/>
        <v>1877541.8402350019</v>
      </c>
    </row>
    <row r="45" spans="1:13" ht="15">
      <c r="A45" s="14" t="s">
        <v>20</v>
      </c>
    </row>
  </sheetData>
  <sortState xmlns:xlrd2="http://schemas.microsoft.com/office/spreadsheetml/2017/richdata2" ref="A7:A19">
    <sortCondition ref="A7"/>
  </sortState>
  <mergeCells count="12">
    <mergeCell ref="A3:M3"/>
    <mergeCell ref="A5:A6"/>
    <mergeCell ref="B5:D5"/>
    <mergeCell ref="E5:G5"/>
    <mergeCell ref="H5:J5"/>
    <mergeCell ref="K5:M5"/>
    <mergeCell ref="A26:M26"/>
    <mergeCell ref="A28:A29"/>
    <mergeCell ref="B28:D28"/>
    <mergeCell ref="E28:G28"/>
    <mergeCell ref="H28:J28"/>
    <mergeCell ref="K28:M28"/>
  </mergeCells>
  <pageMargins left="0.7" right="0.7" top="0.75" bottom="0.75" header="0.3" footer="0.3"/>
  <pageSetup scale="81" orientation="landscape" r:id="rId1"/>
  <headerFooter>
    <oddHeader>&amp;C2018 SOA LIFE REINSURANCE SURVEY</oddHeader>
    <oddFooter>&amp;CPRELIMINARY DRAFT RESULTS - SUBJECT TO CHANGE&amp;R&amp;D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88"/>
  <sheetViews>
    <sheetView topLeftCell="A25" zoomScaleNormal="100" workbookViewId="0">
      <selection activeCell="B11" sqref="B11"/>
    </sheetView>
  </sheetViews>
  <sheetFormatPr defaultRowHeight="15.95" customHeight="1"/>
  <cols>
    <col min="1" max="1" width="29.140625" customWidth="1"/>
    <col min="2" max="2" width="14.140625" customWidth="1"/>
    <col min="3" max="4" width="9.28515625" bestFit="1" customWidth="1"/>
    <col min="5" max="6" width="10.42578125" bestFit="1" customWidth="1"/>
    <col min="7" max="7" width="9.28515625" bestFit="1" customWidth="1"/>
    <col min="8" max="8" width="9.42578125" customWidth="1"/>
    <col min="9" max="9" width="10.28515625" customWidth="1"/>
    <col min="10" max="10" width="10.5703125" customWidth="1"/>
    <col min="11" max="12" width="10.28515625" customWidth="1"/>
    <col min="13" max="13" width="12.140625" customWidth="1"/>
  </cols>
  <sheetData>
    <row r="1" spans="1:21" ht="15.95" customHeight="1">
      <c r="A1" s="1" t="s">
        <v>0</v>
      </c>
      <c r="B1" s="1" t="str">
        <f>+'usord '!B1</f>
        <v xml:space="preserve"> </v>
      </c>
      <c r="C1" s="1"/>
      <c r="D1" s="1"/>
      <c r="E1" s="1"/>
      <c r="F1" s="1"/>
      <c r="G1" s="1"/>
      <c r="H1" s="1"/>
      <c r="I1" s="1"/>
      <c r="J1" s="1"/>
      <c r="K1" s="1"/>
      <c r="L1" s="1"/>
      <c r="M1" s="1"/>
      <c r="N1" s="1"/>
      <c r="O1" s="1"/>
      <c r="P1" s="1"/>
      <c r="Q1" s="1"/>
      <c r="R1" s="1"/>
      <c r="S1" s="1"/>
      <c r="T1" s="1"/>
      <c r="U1" s="1"/>
    </row>
    <row r="2" spans="1:21" ht="15.95" customHeight="1">
      <c r="A2" s="1" t="s">
        <v>1</v>
      </c>
      <c r="B2" s="42">
        <f>+'usord '!B2</f>
        <v>40249</v>
      </c>
      <c r="C2" s="1"/>
      <c r="D2" s="1"/>
      <c r="E2" s="1"/>
      <c r="F2" s="1"/>
      <c r="G2" s="1"/>
      <c r="H2" s="1"/>
      <c r="I2" s="1"/>
      <c r="J2" s="1"/>
      <c r="K2" s="1"/>
      <c r="L2" s="1"/>
      <c r="M2" s="1"/>
      <c r="N2" s="1"/>
      <c r="O2" s="1"/>
      <c r="P2" s="1"/>
      <c r="Q2" s="1"/>
      <c r="R2" s="1"/>
      <c r="S2" s="1"/>
      <c r="T2" s="1"/>
      <c r="U2" s="1"/>
    </row>
    <row r="3" spans="1:21" ht="15.95" customHeight="1">
      <c r="A3" s="1"/>
      <c r="B3" s="1"/>
      <c r="C3" s="1"/>
      <c r="D3" s="1"/>
      <c r="E3" s="1"/>
      <c r="F3" s="1"/>
      <c r="G3" s="1"/>
      <c r="H3" s="1"/>
      <c r="I3" s="1"/>
      <c r="J3" s="1"/>
      <c r="K3" s="1"/>
      <c r="L3" s="1"/>
      <c r="M3" s="1"/>
      <c r="N3" s="1"/>
      <c r="O3" s="1"/>
      <c r="P3" s="1"/>
      <c r="Q3" s="1"/>
      <c r="R3" s="1"/>
      <c r="S3" s="1"/>
      <c r="T3" s="1"/>
      <c r="U3" s="1"/>
    </row>
    <row r="4" spans="1:21" ht="15.95" customHeight="1">
      <c r="A4" s="1"/>
      <c r="B4" s="1"/>
      <c r="C4" s="4" t="s">
        <v>55</v>
      </c>
      <c r="D4" s="1"/>
      <c r="E4" s="1"/>
      <c r="F4" s="1"/>
      <c r="G4" s="1"/>
      <c r="H4" s="1"/>
      <c r="I4" s="1"/>
      <c r="J4" s="1"/>
      <c r="K4" s="1"/>
      <c r="L4" s="1"/>
      <c r="M4" s="1"/>
      <c r="N4" s="1"/>
      <c r="O4" s="1"/>
      <c r="P4" s="1"/>
      <c r="Q4" s="1"/>
      <c r="R4" s="1"/>
      <c r="S4" s="1"/>
      <c r="T4" s="1"/>
      <c r="U4" s="1"/>
    </row>
    <row r="5" spans="1:21" ht="15.95" customHeight="1" thickBot="1">
      <c r="A5" s="1"/>
      <c r="B5" s="1"/>
      <c r="C5" s="1"/>
      <c r="D5" s="1"/>
      <c r="E5" s="1"/>
      <c r="F5" s="1"/>
      <c r="G5" s="1"/>
      <c r="H5" s="1"/>
      <c r="I5" s="1"/>
      <c r="J5" s="1"/>
      <c r="K5" s="1"/>
      <c r="L5" s="1"/>
      <c r="M5" s="1"/>
      <c r="N5" s="1"/>
      <c r="O5" s="1"/>
      <c r="P5" s="1"/>
      <c r="Q5" s="1"/>
      <c r="R5" s="1"/>
      <c r="S5" s="1"/>
      <c r="T5" s="1"/>
      <c r="U5" s="1"/>
    </row>
    <row r="6" spans="1:21" ht="15.95" customHeight="1">
      <c r="A6" s="26"/>
      <c r="B6" s="27"/>
      <c r="C6" s="27"/>
      <c r="D6" s="27"/>
      <c r="E6" s="27"/>
      <c r="F6" s="27"/>
      <c r="G6" s="27"/>
      <c r="H6" s="27"/>
      <c r="I6" s="27"/>
      <c r="J6" s="27"/>
      <c r="K6" s="27"/>
      <c r="L6" s="27"/>
      <c r="M6" s="27"/>
      <c r="N6" s="27"/>
      <c r="O6" s="27"/>
      <c r="P6" s="27"/>
      <c r="Q6" s="27"/>
      <c r="R6" s="27"/>
      <c r="S6" s="27"/>
      <c r="T6" s="27"/>
      <c r="U6" s="28"/>
    </row>
    <row r="7" spans="1:21" ht="15.95" customHeight="1">
      <c r="A7" s="29"/>
      <c r="B7" s="30"/>
      <c r="C7" s="30"/>
      <c r="D7" s="30" t="s">
        <v>27</v>
      </c>
      <c r="E7" s="30"/>
      <c r="F7" s="30"/>
      <c r="G7" s="30"/>
      <c r="H7" s="30"/>
      <c r="I7" s="30"/>
      <c r="J7" s="154" t="s">
        <v>46</v>
      </c>
      <c r="K7" s="155"/>
      <c r="L7" s="155"/>
      <c r="M7" s="156"/>
      <c r="N7" s="30"/>
      <c r="O7" s="30"/>
      <c r="P7" s="30" t="s">
        <v>7</v>
      </c>
      <c r="Q7" s="30"/>
      <c r="R7" s="30"/>
      <c r="S7" s="30"/>
      <c r="T7" s="30"/>
      <c r="U7" s="31"/>
    </row>
    <row r="8" spans="1:21" ht="15.95" customHeight="1">
      <c r="A8" s="32"/>
      <c r="B8" s="30"/>
      <c r="C8" s="30">
        <v>2008</v>
      </c>
      <c r="D8" s="30"/>
      <c r="E8" s="33"/>
      <c r="F8" s="30"/>
      <c r="G8" s="30">
        <v>2009</v>
      </c>
      <c r="H8" s="30"/>
      <c r="I8" s="33"/>
      <c r="J8" s="30"/>
      <c r="K8" s="30"/>
      <c r="L8" s="30"/>
      <c r="M8" s="63" t="s">
        <v>20</v>
      </c>
      <c r="N8" s="30"/>
      <c r="O8" s="30">
        <f>+C8</f>
        <v>2008</v>
      </c>
      <c r="P8" s="30"/>
      <c r="Q8" s="33"/>
      <c r="R8" s="30"/>
      <c r="S8" s="30">
        <f>+G8</f>
        <v>2009</v>
      </c>
      <c r="T8" s="30"/>
      <c r="U8" s="31"/>
    </row>
    <row r="9" spans="1:21" ht="15.95" customHeight="1" thickBot="1">
      <c r="A9" s="34" t="s">
        <v>2</v>
      </c>
      <c r="B9" s="37" t="s">
        <v>3</v>
      </c>
      <c r="C9" s="37" t="s">
        <v>4</v>
      </c>
      <c r="D9" s="37" t="s">
        <v>5</v>
      </c>
      <c r="E9" s="38" t="s">
        <v>6</v>
      </c>
      <c r="F9" s="37" t="s">
        <v>3</v>
      </c>
      <c r="G9" s="37" t="s">
        <v>4</v>
      </c>
      <c r="H9" s="37" t="s">
        <v>5</v>
      </c>
      <c r="I9" s="38" t="s">
        <v>6</v>
      </c>
      <c r="J9" s="37" t="s">
        <v>3</v>
      </c>
      <c r="K9" s="37" t="s">
        <v>4</v>
      </c>
      <c r="L9" s="37" t="s">
        <v>5</v>
      </c>
      <c r="M9" s="38" t="s">
        <v>6</v>
      </c>
      <c r="N9" s="37" t="s">
        <v>3</v>
      </c>
      <c r="O9" s="37" t="s">
        <v>4</v>
      </c>
      <c r="P9" s="37" t="s">
        <v>5</v>
      </c>
      <c r="Q9" s="38" t="s">
        <v>6</v>
      </c>
      <c r="R9" s="37" t="s">
        <v>3</v>
      </c>
      <c r="S9" s="37" t="s">
        <v>4</v>
      </c>
      <c r="T9" s="37" t="s">
        <v>5</v>
      </c>
      <c r="U9" s="39" t="s">
        <v>6</v>
      </c>
    </row>
    <row r="10" spans="1:21" s="43" customFormat="1" ht="15.95" customHeight="1" thickTop="1">
      <c r="A10" s="18"/>
      <c r="B10" s="44"/>
      <c r="C10" s="44"/>
      <c r="D10" s="44"/>
      <c r="E10" s="45"/>
      <c r="F10" s="44"/>
      <c r="G10" s="44"/>
      <c r="H10" s="44"/>
      <c r="I10" s="44"/>
      <c r="J10" s="67"/>
      <c r="K10" s="65"/>
      <c r="L10" s="65"/>
      <c r="M10" s="45"/>
      <c r="N10" s="44"/>
      <c r="O10" s="44"/>
      <c r="P10" s="44"/>
      <c r="Q10" s="53"/>
      <c r="R10" s="44"/>
      <c r="S10" s="44"/>
      <c r="T10" s="44"/>
      <c r="U10" s="54"/>
    </row>
    <row r="11" spans="1:21" s="43" customFormat="1" ht="15.95" customHeight="1">
      <c r="A11" s="18" t="s">
        <v>53</v>
      </c>
      <c r="B11" s="19">
        <v>30</v>
      </c>
      <c r="C11" s="19">
        <v>19078</v>
      </c>
      <c r="D11" s="19">
        <v>0</v>
      </c>
      <c r="E11" s="20">
        <f>+D11+C11+B11</f>
        <v>19108</v>
      </c>
      <c r="F11" s="19">
        <v>341</v>
      </c>
      <c r="G11" s="19">
        <v>137</v>
      </c>
      <c r="H11" s="19">
        <v>0</v>
      </c>
      <c r="I11" s="19">
        <f>+H11+G11+F11</f>
        <v>478</v>
      </c>
      <c r="J11" s="64">
        <f t="shared" ref="J11:M12" si="0">IF(+B11&gt;0,(+F11-B11)/B11,0)</f>
        <v>10.366666666666667</v>
      </c>
      <c r="K11" s="22">
        <f t="shared" si="0"/>
        <v>-0.99281895376873885</v>
      </c>
      <c r="L11" s="22">
        <f t="shared" si="0"/>
        <v>0</v>
      </c>
      <c r="M11" s="23">
        <f t="shared" si="0"/>
        <v>-0.97498429976973</v>
      </c>
      <c r="N11" s="22">
        <f t="shared" ref="N11:N23" si="1">+B11/$B$24</f>
        <v>1.9994934616563803E-4</v>
      </c>
      <c r="O11" s="22">
        <f t="shared" ref="O11:O23" si="2">IF($C$24=0,0,+C11/$C$24)</f>
        <v>1</v>
      </c>
      <c r="P11" s="22">
        <f t="shared" ref="P11:P23" si="3">+D11/$D$24</f>
        <v>0</v>
      </c>
      <c r="Q11" s="23">
        <f t="shared" ref="Q11:Q23" si="4">+E11/$E$24</f>
        <v>0.11116148630617077</v>
      </c>
      <c r="R11" s="22">
        <f>+F11/$F$24</f>
        <v>2.2383699940266371E-3</v>
      </c>
      <c r="S11" s="22">
        <f>IF(+$G$24 = 0,0,+G11/$G$24)</f>
        <v>0.31350114416475972</v>
      </c>
      <c r="T11" s="22">
        <f>+H11/$H$24</f>
        <v>0</v>
      </c>
      <c r="U11" s="24">
        <f>+I11/$I$24</f>
        <v>3.1137743410958483E-3</v>
      </c>
    </row>
    <row r="12" spans="1:21" s="43" customFormat="1" ht="15.95" customHeight="1">
      <c r="A12" s="18" t="s">
        <v>40</v>
      </c>
      <c r="B12" s="19">
        <v>0</v>
      </c>
      <c r="C12" s="19">
        <v>0</v>
      </c>
      <c r="D12" s="19">
        <f>389/0.818438</f>
        <v>475.29562410347518</v>
      </c>
      <c r="E12" s="20">
        <f>+D12+C12+B12</f>
        <v>475.29562410347518</v>
      </c>
      <c r="F12" s="19">
        <v>0</v>
      </c>
      <c r="G12" s="19">
        <v>0</v>
      </c>
      <c r="H12" s="19">
        <f>33/0.962279</f>
        <v>34.293588449919412</v>
      </c>
      <c r="I12" s="19">
        <f>+H12+G12+F12</f>
        <v>34.293588449919412</v>
      </c>
      <c r="J12" s="64">
        <f t="shared" si="0"/>
        <v>0</v>
      </c>
      <c r="K12" s="22">
        <f t="shared" si="0"/>
        <v>0</v>
      </c>
      <c r="L12" s="22">
        <f t="shared" si="0"/>
        <v>-0.92784787675122071</v>
      </c>
      <c r="M12" s="23">
        <f t="shared" si="0"/>
        <v>-0.92784787675122071</v>
      </c>
      <c r="N12" s="22">
        <f t="shared" si="1"/>
        <v>0</v>
      </c>
      <c r="O12" s="22">
        <f t="shared" si="2"/>
        <v>0</v>
      </c>
      <c r="P12" s="22">
        <f t="shared" si="3"/>
        <v>0.17108859704323223</v>
      </c>
      <c r="Q12" s="23">
        <f t="shared" si="4"/>
        <v>2.7650496132594383E-3</v>
      </c>
      <c r="R12" s="22">
        <f>+F12/$F$24</f>
        <v>0</v>
      </c>
      <c r="S12" s="22">
        <f>IF(+$G$24 = 0,0,+G12/$G$24)</f>
        <v>0</v>
      </c>
      <c r="T12" s="22">
        <f>+H12/$H$24</f>
        <v>4.6884681620157007E-2</v>
      </c>
      <c r="U12" s="24">
        <f>+I12/$I$24</f>
        <v>2.2339434263485359E-4</v>
      </c>
    </row>
    <row r="13" spans="1:21" s="43" customFormat="1" ht="15.95" customHeight="1">
      <c r="A13" s="18" t="s">
        <v>33</v>
      </c>
      <c r="B13" s="19">
        <v>1</v>
      </c>
      <c r="C13" s="19">
        <v>0</v>
      </c>
      <c r="D13" s="19">
        <v>0</v>
      </c>
      <c r="E13" s="20">
        <f t="shared" ref="E13:E18" si="5">+D13+C13+B13</f>
        <v>1</v>
      </c>
      <c r="F13" s="19">
        <v>0</v>
      </c>
      <c r="G13" s="19">
        <v>0</v>
      </c>
      <c r="H13" s="19">
        <v>0</v>
      </c>
      <c r="I13" s="19">
        <f t="shared" ref="I13:I23" si="6">+H13+G13+F13</f>
        <v>0</v>
      </c>
      <c r="J13" s="64">
        <f t="shared" ref="J13:J23" si="7">IF(+B13&gt;0,(+F13-B13)/B13,0)</f>
        <v>-1</v>
      </c>
      <c r="K13" s="22">
        <f t="shared" ref="K13:K23" si="8">IF(+C13&gt;0,(+G13-C13)/C13,0)</f>
        <v>0</v>
      </c>
      <c r="L13" s="22">
        <f t="shared" ref="L13:L23" si="9">IF(+D13&gt;0,(+H13-D13)/D13,0)</f>
        <v>0</v>
      </c>
      <c r="M13" s="23">
        <f t="shared" ref="M13:M24" si="10">IF(+E13&gt;0,(+I13-E13)/E13,0)</f>
        <v>-1</v>
      </c>
      <c r="N13" s="22">
        <f t="shared" si="1"/>
        <v>6.6649782055212676E-6</v>
      </c>
      <c r="O13" s="22">
        <f t="shared" si="2"/>
        <v>0</v>
      </c>
      <c r="P13" s="22">
        <f t="shared" si="3"/>
        <v>0</v>
      </c>
      <c r="Q13" s="23">
        <f t="shared" si="4"/>
        <v>5.8175364405573983E-6</v>
      </c>
      <c r="R13" s="22">
        <f>+F13/$F$24</f>
        <v>0</v>
      </c>
      <c r="S13" s="22">
        <f>IF(+$G$24 = 0,0,+G13/$G$24)</f>
        <v>0</v>
      </c>
      <c r="T13" s="22">
        <f>+H13/$H$24</f>
        <v>0</v>
      </c>
      <c r="U13" s="24">
        <f>+I13/$I$24</f>
        <v>0</v>
      </c>
    </row>
    <row r="14" spans="1:21" s="43" customFormat="1" ht="15.95" customHeight="1">
      <c r="A14" s="18" t="s">
        <v>48</v>
      </c>
      <c r="B14" s="78">
        <v>0</v>
      </c>
      <c r="C14" s="78">
        <v>0</v>
      </c>
      <c r="D14" s="78">
        <v>0</v>
      </c>
      <c r="E14" s="78">
        <v>0</v>
      </c>
      <c r="F14" s="25">
        <v>0</v>
      </c>
      <c r="G14" s="19">
        <v>0</v>
      </c>
      <c r="H14" s="19">
        <v>0</v>
      </c>
      <c r="I14" s="19">
        <f t="shared" si="6"/>
        <v>0</v>
      </c>
      <c r="J14" s="64">
        <f t="shared" si="7"/>
        <v>0</v>
      </c>
      <c r="K14" s="22">
        <f t="shared" si="8"/>
        <v>0</v>
      </c>
      <c r="L14" s="22">
        <f t="shared" si="9"/>
        <v>0</v>
      </c>
      <c r="M14" s="23">
        <f t="shared" si="10"/>
        <v>0</v>
      </c>
      <c r="N14" s="22">
        <f t="shared" si="1"/>
        <v>0</v>
      </c>
      <c r="O14" s="22">
        <f t="shared" si="2"/>
        <v>0</v>
      </c>
      <c r="P14" s="22">
        <f t="shared" si="3"/>
        <v>0</v>
      </c>
      <c r="Q14" s="23">
        <f t="shared" si="4"/>
        <v>0</v>
      </c>
      <c r="R14" s="22">
        <f>+F14/$F$24</f>
        <v>0</v>
      </c>
      <c r="S14" s="22">
        <f>IF(+$G$24 = 0,0,+G14/$G$24)</f>
        <v>0</v>
      </c>
      <c r="T14" s="22">
        <f>+H14/$H$24</f>
        <v>0</v>
      </c>
      <c r="U14" s="24">
        <f>+I14/$I$24</f>
        <v>0</v>
      </c>
    </row>
    <row r="15" spans="1:21" s="43" customFormat="1" ht="15.95" customHeight="1">
      <c r="A15" s="18" t="s">
        <v>36</v>
      </c>
      <c r="B15" s="19">
        <v>0</v>
      </c>
      <c r="C15" s="19">
        <v>0</v>
      </c>
      <c r="D15" s="19">
        <v>0</v>
      </c>
      <c r="E15" s="20">
        <f t="shared" si="5"/>
        <v>0</v>
      </c>
      <c r="F15" s="19">
        <v>0</v>
      </c>
      <c r="G15" s="19">
        <v>0</v>
      </c>
      <c r="H15" s="19">
        <v>0</v>
      </c>
      <c r="I15" s="19">
        <f t="shared" si="6"/>
        <v>0</v>
      </c>
      <c r="J15" s="64">
        <f t="shared" si="7"/>
        <v>0</v>
      </c>
      <c r="K15" s="22">
        <f t="shared" si="8"/>
        <v>0</v>
      </c>
      <c r="L15" s="22">
        <f t="shared" si="9"/>
        <v>0</v>
      </c>
      <c r="M15" s="23">
        <f t="shared" si="10"/>
        <v>0</v>
      </c>
      <c r="N15" s="22">
        <f t="shared" si="1"/>
        <v>0</v>
      </c>
      <c r="O15" s="22">
        <f t="shared" si="2"/>
        <v>0</v>
      </c>
      <c r="P15" s="22">
        <f t="shared" si="3"/>
        <v>0</v>
      </c>
      <c r="Q15" s="23">
        <f t="shared" si="4"/>
        <v>0</v>
      </c>
      <c r="R15" s="22">
        <f t="shared" ref="R15:R23" si="11">+F15/$F$24</f>
        <v>0</v>
      </c>
      <c r="S15" s="22">
        <f t="shared" ref="S15:S23" si="12">IF(+$G$24 = 0,0,+G15/$G$24)</f>
        <v>0</v>
      </c>
      <c r="T15" s="22">
        <f t="shared" ref="T15:T23" si="13">+H15/$H$24</f>
        <v>0</v>
      </c>
      <c r="U15" s="24">
        <f t="shared" ref="U15:U23" si="14">+I15/$I$24</f>
        <v>0</v>
      </c>
    </row>
    <row r="16" spans="1:21" s="43" customFormat="1" ht="15.95" customHeight="1">
      <c r="A16" s="18" t="s">
        <v>9</v>
      </c>
      <c r="B16" s="19">
        <v>0</v>
      </c>
      <c r="C16" s="19">
        <v>0</v>
      </c>
      <c r="D16" s="19">
        <f>911/0.818438</f>
        <v>1113.0959217436141</v>
      </c>
      <c r="E16" s="20">
        <f t="shared" si="5"/>
        <v>1113.0959217436141</v>
      </c>
      <c r="F16" s="19">
        <v>0</v>
      </c>
      <c r="G16" s="19">
        <v>0</v>
      </c>
      <c r="H16" s="19">
        <f>265/0.962279</f>
        <v>275.38790724935285</v>
      </c>
      <c r="I16" s="19">
        <f t="shared" si="6"/>
        <v>275.38790724935285</v>
      </c>
      <c r="J16" s="64">
        <f t="shared" si="7"/>
        <v>0</v>
      </c>
      <c r="K16" s="22">
        <f t="shared" si="8"/>
        <v>0</v>
      </c>
      <c r="L16" s="22">
        <f t="shared" si="9"/>
        <v>-0.75259283421147549</v>
      </c>
      <c r="M16" s="23">
        <f t="shared" si="10"/>
        <v>-0.75259283421147549</v>
      </c>
      <c r="N16" s="22">
        <f t="shared" si="1"/>
        <v>0</v>
      </c>
      <c r="O16" s="22">
        <f t="shared" si="2"/>
        <v>0</v>
      </c>
      <c r="P16" s="22">
        <f t="shared" si="3"/>
        <v>0.40067278125034594</v>
      </c>
      <c r="Q16" s="23">
        <f t="shared" si="4"/>
        <v>6.4754760865793019E-3</v>
      </c>
      <c r="R16" s="22">
        <f t="shared" si="11"/>
        <v>0</v>
      </c>
      <c r="S16" s="22">
        <f t="shared" si="12"/>
        <v>0</v>
      </c>
      <c r="T16" s="22">
        <f t="shared" si="13"/>
        <v>0.3764982008891396</v>
      </c>
      <c r="U16" s="24">
        <f t="shared" si="14"/>
        <v>1.7939242666132182E-3</v>
      </c>
    </row>
    <row r="17" spans="1:21" s="43" customFormat="1" ht="15.95" customHeight="1">
      <c r="A17" s="18" t="s">
        <v>17</v>
      </c>
      <c r="B17" s="19">
        <v>43828</v>
      </c>
      <c r="C17" s="19">
        <v>0</v>
      </c>
      <c r="D17" s="19">
        <v>0</v>
      </c>
      <c r="E17" s="20">
        <f t="shared" si="5"/>
        <v>43828</v>
      </c>
      <c r="F17" s="19">
        <v>49303</v>
      </c>
      <c r="G17" s="19">
        <v>0</v>
      </c>
      <c r="H17" s="19">
        <v>0</v>
      </c>
      <c r="I17" s="19">
        <f t="shared" si="6"/>
        <v>49303</v>
      </c>
      <c r="J17" s="64">
        <f t="shared" si="7"/>
        <v>0.12492014237473761</v>
      </c>
      <c r="K17" s="22">
        <f t="shared" si="8"/>
        <v>0</v>
      </c>
      <c r="L17" s="22">
        <f t="shared" si="9"/>
        <v>0</v>
      </c>
      <c r="M17" s="23">
        <f t="shared" si="10"/>
        <v>0.12492014237473761</v>
      </c>
      <c r="N17" s="22">
        <f t="shared" si="1"/>
        <v>0.29211266479158615</v>
      </c>
      <c r="O17" s="22">
        <f t="shared" si="2"/>
        <v>0</v>
      </c>
      <c r="P17" s="22">
        <f t="shared" si="3"/>
        <v>0</v>
      </c>
      <c r="Q17" s="23">
        <f t="shared" si="4"/>
        <v>0.25497098711674965</v>
      </c>
      <c r="R17" s="22">
        <f t="shared" si="11"/>
        <v>0.32363154198092464</v>
      </c>
      <c r="S17" s="22">
        <f t="shared" si="12"/>
        <v>0</v>
      </c>
      <c r="T17" s="22">
        <f t="shared" si="13"/>
        <v>0</v>
      </c>
      <c r="U17" s="24">
        <f t="shared" si="14"/>
        <v>0.32116823501893016</v>
      </c>
    </row>
    <row r="18" spans="1:21" s="43" customFormat="1" ht="15.95" customHeight="1">
      <c r="A18" s="18" t="s">
        <v>18</v>
      </c>
      <c r="B18" s="19">
        <v>4303</v>
      </c>
      <c r="C18" s="19">
        <v>0</v>
      </c>
      <c r="D18" s="19">
        <v>0</v>
      </c>
      <c r="E18" s="20">
        <f t="shared" si="5"/>
        <v>4303</v>
      </c>
      <c r="F18" s="19">
        <v>4007</v>
      </c>
      <c r="G18" s="19">
        <v>0</v>
      </c>
      <c r="H18" s="19">
        <v>0</v>
      </c>
      <c r="I18" s="19">
        <f t="shared" si="6"/>
        <v>4007</v>
      </c>
      <c r="J18" s="64">
        <f t="shared" si="7"/>
        <v>-6.8789216825470609E-2</v>
      </c>
      <c r="K18" s="22">
        <f t="shared" si="8"/>
        <v>0</v>
      </c>
      <c r="L18" s="22">
        <f t="shared" si="9"/>
        <v>0</v>
      </c>
      <c r="M18" s="23">
        <f t="shared" si="10"/>
        <v>-6.8789216825470609E-2</v>
      </c>
      <c r="N18" s="22">
        <f t="shared" si="1"/>
        <v>2.8679401218358016E-2</v>
      </c>
      <c r="O18" s="22">
        <f t="shared" si="2"/>
        <v>0</v>
      </c>
      <c r="P18" s="22">
        <f t="shared" si="3"/>
        <v>0</v>
      </c>
      <c r="Q18" s="23">
        <f t="shared" si="4"/>
        <v>2.5032859303718485E-2</v>
      </c>
      <c r="R18" s="22">
        <f t="shared" si="11"/>
        <v>2.6302488463532947E-2</v>
      </c>
      <c r="S18" s="22">
        <f t="shared" si="12"/>
        <v>0</v>
      </c>
      <c r="T18" s="22">
        <f t="shared" si="13"/>
        <v>0</v>
      </c>
      <c r="U18" s="24">
        <f t="shared" si="14"/>
        <v>2.6102288252659131E-2</v>
      </c>
    </row>
    <row r="19" spans="1:21" s="43" customFormat="1" ht="15.95" customHeight="1">
      <c r="A19" s="18" t="s">
        <v>37</v>
      </c>
      <c r="B19" s="19">
        <v>0</v>
      </c>
      <c r="C19" s="19">
        <v>0</v>
      </c>
      <c r="D19" s="19">
        <f>60/0.81438</f>
        <v>73.675679658144844</v>
      </c>
      <c r="E19" s="20">
        <f>+D19+C19+B19</f>
        <v>73.675679658144844</v>
      </c>
      <c r="F19" s="19">
        <v>0</v>
      </c>
      <c r="G19" s="19">
        <v>0</v>
      </c>
      <c r="H19" s="19">
        <f>45/0.962279</f>
        <v>46.763984249890107</v>
      </c>
      <c r="I19" s="19">
        <f>+H19+G19+F19</f>
        <v>46.763984249890107</v>
      </c>
      <c r="J19" s="64">
        <f t="shared" si="7"/>
        <v>0</v>
      </c>
      <c r="K19" s="22">
        <f t="shared" si="8"/>
        <v>0</v>
      </c>
      <c r="L19" s="22">
        <f t="shared" si="9"/>
        <v>-0.36527244177624157</v>
      </c>
      <c r="M19" s="23">
        <f t="shared" si="10"/>
        <v>-0.36527244177624157</v>
      </c>
      <c r="N19" s="22">
        <f t="shared" si="1"/>
        <v>0</v>
      </c>
      <c r="O19" s="22">
        <f t="shared" si="2"/>
        <v>0</v>
      </c>
      <c r="P19" s="22">
        <f t="shared" si="3"/>
        <v>2.6520481211445773E-2</v>
      </c>
      <c r="Q19" s="23">
        <f t="shared" si="4"/>
        <v>4.2861095119409111E-4</v>
      </c>
      <c r="R19" s="22">
        <f t="shared" si="11"/>
        <v>0</v>
      </c>
      <c r="S19" s="22">
        <f t="shared" si="12"/>
        <v>0</v>
      </c>
      <c r="T19" s="22">
        <f t="shared" si="13"/>
        <v>6.3933656754759566E-2</v>
      </c>
      <c r="U19" s="24">
        <f t="shared" si="14"/>
        <v>3.0462864904752762E-4</v>
      </c>
    </row>
    <row r="20" spans="1:21" s="43" customFormat="1" ht="15.95" customHeight="1">
      <c r="A20" s="18" t="s">
        <v>19</v>
      </c>
      <c r="B20" s="19">
        <v>52289</v>
      </c>
      <c r="C20" s="19">
        <v>0</v>
      </c>
      <c r="D20" s="19">
        <v>0</v>
      </c>
      <c r="E20" s="20">
        <f>+D20+C20+B20</f>
        <v>52289</v>
      </c>
      <c r="F20" s="19">
        <v>50441</v>
      </c>
      <c r="G20" s="19">
        <v>300</v>
      </c>
      <c r="H20" s="19">
        <v>0</v>
      </c>
      <c r="I20" s="19">
        <f t="shared" si="6"/>
        <v>50741</v>
      </c>
      <c r="J20" s="64">
        <f t="shared" si="7"/>
        <v>-3.5342041347128463E-2</v>
      </c>
      <c r="K20" s="22">
        <f t="shared" si="8"/>
        <v>0</v>
      </c>
      <c r="L20" s="22">
        <f t="shared" si="9"/>
        <v>0</v>
      </c>
      <c r="M20" s="23">
        <f t="shared" si="10"/>
        <v>-2.9604696972594619E-2</v>
      </c>
      <c r="N20" s="22">
        <f t="shared" si="1"/>
        <v>0.34850504538850158</v>
      </c>
      <c r="O20" s="22">
        <f t="shared" si="2"/>
        <v>0</v>
      </c>
      <c r="P20" s="22">
        <f t="shared" si="3"/>
        <v>0</v>
      </c>
      <c r="Q20" s="23">
        <f t="shared" si="4"/>
        <v>0.30419316294030579</v>
      </c>
      <c r="R20" s="22">
        <f t="shared" si="11"/>
        <v>0.33110152747418653</v>
      </c>
      <c r="S20" s="22">
        <f t="shared" si="12"/>
        <v>0.68649885583524028</v>
      </c>
      <c r="T20" s="22">
        <f t="shared" si="13"/>
        <v>0</v>
      </c>
      <c r="U20" s="24">
        <f t="shared" si="14"/>
        <v>0.33053561473126453</v>
      </c>
    </row>
    <row r="21" spans="1:21" s="43" customFormat="1" ht="15.95" customHeight="1">
      <c r="A21" s="18" t="s">
        <v>52</v>
      </c>
      <c r="B21" s="19">
        <v>4452</v>
      </c>
      <c r="C21" s="19">
        <v>0</v>
      </c>
      <c r="D21" s="19">
        <v>0</v>
      </c>
      <c r="E21" s="20">
        <f>+D21+C21+B21</f>
        <v>4452</v>
      </c>
      <c r="F21" s="19">
        <v>4061</v>
      </c>
      <c r="G21" s="19">
        <v>0</v>
      </c>
      <c r="H21" s="19">
        <v>0</v>
      </c>
      <c r="I21" s="19">
        <f>+H21+G21+F21</f>
        <v>4061</v>
      </c>
      <c r="J21" s="64">
        <f t="shared" si="7"/>
        <v>-8.7825696316262358E-2</v>
      </c>
      <c r="K21" s="22">
        <f t="shared" si="8"/>
        <v>0</v>
      </c>
      <c r="L21" s="22">
        <f t="shared" si="9"/>
        <v>0</v>
      </c>
      <c r="M21" s="23">
        <f t="shared" si="10"/>
        <v>-8.7825696316262358E-2</v>
      </c>
      <c r="N21" s="22">
        <f t="shared" si="1"/>
        <v>2.9672482970980685E-2</v>
      </c>
      <c r="O21" s="22">
        <f t="shared" si="2"/>
        <v>0</v>
      </c>
      <c r="P21" s="22">
        <f t="shared" si="3"/>
        <v>0</v>
      </c>
      <c r="Q21" s="23">
        <f t="shared" si="4"/>
        <v>2.5899672233361537E-2</v>
      </c>
      <c r="R21" s="22">
        <f t="shared" si="11"/>
        <v>2.6656951747044497E-2</v>
      </c>
      <c r="S21" s="22">
        <f t="shared" si="12"/>
        <v>0</v>
      </c>
      <c r="T21" s="22">
        <f t="shared" si="13"/>
        <v>0</v>
      </c>
      <c r="U21" s="24">
        <f t="shared" si="14"/>
        <v>2.6454053554791298E-2</v>
      </c>
    </row>
    <row r="22" spans="1:21" s="43" customFormat="1" ht="15.95" customHeight="1">
      <c r="A22" s="18" t="s">
        <v>39</v>
      </c>
      <c r="B22" s="19">
        <v>0</v>
      </c>
      <c r="C22" s="19">
        <v>0</v>
      </c>
      <c r="D22" s="19">
        <v>1116</v>
      </c>
      <c r="E22" s="20">
        <f>+D22+C22+B22</f>
        <v>1116</v>
      </c>
      <c r="F22" s="19">
        <v>0</v>
      </c>
      <c r="G22" s="19">
        <v>0</v>
      </c>
      <c r="H22" s="19">
        <v>375</v>
      </c>
      <c r="I22" s="19">
        <f>+H22+G22+F22</f>
        <v>375</v>
      </c>
      <c r="J22" s="64">
        <f t="shared" si="7"/>
        <v>0</v>
      </c>
      <c r="K22" s="22">
        <f t="shared" si="8"/>
        <v>0</v>
      </c>
      <c r="L22" s="22">
        <f t="shared" si="9"/>
        <v>-0.66397849462365588</v>
      </c>
      <c r="M22" s="23">
        <f t="shared" si="10"/>
        <v>-0.66397849462365588</v>
      </c>
      <c r="N22" s="22">
        <f t="shared" si="1"/>
        <v>0</v>
      </c>
      <c r="O22" s="22">
        <f t="shared" si="2"/>
        <v>0</v>
      </c>
      <c r="P22" s="22">
        <f t="shared" si="3"/>
        <v>0.40171814049497606</v>
      </c>
      <c r="Q22" s="23">
        <f t="shared" si="4"/>
        <v>6.4923706676620566E-3</v>
      </c>
      <c r="R22" s="22">
        <f t="shared" si="11"/>
        <v>0</v>
      </c>
      <c r="S22" s="22">
        <f t="shared" si="12"/>
        <v>0</v>
      </c>
      <c r="T22" s="22">
        <f t="shared" si="13"/>
        <v>0.51268346073594395</v>
      </c>
      <c r="U22" s="24">
        <f t="shared" si="14"/>
        <v>2.4428145981400485E-3</v>
      </c>
    </row>
    <row r="23" spans="1:21" s="43" customFormat="1" ht="15.95" customHeight="1" thickBot="1">
      <c r="A23" s="18" t="s">
        <v>31</v>
      </c>
      <c r="B23" s="19">
        <v>45135</v>
      </c>
      <c r="C23" s="19">
        <v>0</v>
      </c>
      <c r="D23" s="19">
        <v>0</v>
      </c>
      <c r="E23" s="20">
        <f>+D23+C23+B23</f>
        <v>45135</v>
      </c>
      <c r="F23" s="19">
        <v>44190</v>
      </c>
      <c r="G23" s="19">
        <v>0</v>
      </c>
      <c r="H23" s="19">
        <v>0</v>
      </c>
      <c r="I23" s="19">
        <f t="shared" si="6"/>
        <v>44190</v>
      </c>
      <c r="J23" s="72">
        <f t="shared" si="7"/>
        <v>-2.0937188434695914E-2</v>
      </c>
      <c r="K23" s="66">
        <f t="shared" si="8"/>
        <v>0</v>
      </c>
      <c r="L23" s="66">
        <f t="shared" si="9"/>
        <v>0</v>
      </c>
      <c r="M23" s="23">
        <f t="shared" si="10"/>
        <v>-2.0937188434695914E-2</v>
      </c>
      <c r="N23" s="22">
        <f t="shared" si="1"/>
        <v>0.3008237913062024</v>
      </c>
      <c r="O23" s="22">
        <f t="shared" si="2"/>
        <v>0</v>
      </c>
      <c r="P23" s="22">
        <f t="shared" si="3"/>
        <v>0</v>
      </c>
      <c r="Q23" s="23">
        <f t="shared" si="4"/>
        <v>0.26257450724455816</v>
      </c>
      <c r="R23" s="22">
        <f t="shared" si="11"/>
        <v>0.29006912034028476</v>
      </c>
      <c r="S23" s="22">
        <f t="shared" si="12"/>
        <v>0</v>
      </c>
      <c r="T23" s="22">
        <f t="shared" si="13"/>
        <v>0</v>
      </c>
      <c r="U23" s="24">
        <f t="shared" si="14"/>
        <v>0.28786127224482327</v>
      </c>
    </row>
    <row r="24" spans="1:21" ht="15.95" customHeight="1" thickBot="1">
      <c r="A24" s="6" t="s">
        <v>13</v>
      </c>
      <c r="B24" s="7">
        <f t="shared" ref="B24:I24" si="15">SUM(B11:B23)</f>
        <v>150038</v>
      </c>
      <c r="C24" s="7">
        <f t="shared" si="15"/>
        <v>19078</v>
      </c>
      <c r="D24" s="7">
        <f t="shared" si="15"/>
        <v>2778.0672255052341</v>
      </c>
      <c r="E24" s="8">
        <f t="shared" si="15"/>
        <v>171894.06722550525</v>
      </c>
      <c r="F24" s="7">
        <f t="shared" si="15"/>
        <v>152343</v>
      </c>
      <c r="G24" s="7">
        <f t="shared" si="15"/>
        <v>437</v>
      </c>
      <c r="H24" s="7">
        <f t="shared" si="15"/>
        <v>731.44547994916229</v>
      </c>
      <c r="I24" s="7">
        <f t="shared" si="15"/>
        <v>153511.44547994918</v>
      </c>
      <c r="J24" s="73">
        <f>IF(+B24&gt;0,(+F24-B24)/B24,0)</f>
        <v>1.5362774763726522E-2</v>
      </c>
      <c r="K24" s="74">
        <f>IF(+C24&gt;0,(+G24-C24)/C24,0)</f>
        <v>-0.97709403501415237</v>
      </c>
      <c r="L24" s="74">
        <f>IF(+D24&gt;0,(+H24-D24)/D24,0)</f>
        <v>-0.7367070626535549</v>
      </c>
      <c r="M24" s="71">
        <f t="shared" si="10"/>
        <v>-0.10694157187775528</v>
      </c>
      <c r="N24" s="9">
        <f t="shared" ref="N24:U24" si="16">SUM(N11:N23)</f>
        <v>1</v>
      </c>
      <c r="O24" s="9">
        <f t="shared" si="16"/>
        <v>1</v>
      </c>
      <c r="P24" s="9">
        <f t="shared" si="16"/>
        <v>1</v>
      </c>
      <c r="Q24" s="10">
        <f t="shared" si="16"/>
        <v>0.99999999999999978</v>
      </c>
      <c r="R24" s="9">
        <f t="shared" si="16"/>
        <v>1</v>
      </c>
      <c r="S24" s="9">
        <f t="shared" si="16"/>
        <v>1</v>
      </c>
      <c r="T24" s="9">
        <f t="shared" si="16"/>
        <v>1</v>
      </c>
      <c r="U24" s="11">
        <f t="shared" si="16"/>
        <v>0.99999999999999978</v>
      </c>
    </row>
    <row r="25" spans="1:21" ht="18" customHeight="1">
      <c r="A25" s="1" t="s">
        <v>50</v>
      </c>
      <c r="B25" s="1"/>
      <c r="C25" s="1"/>
      <c r="D25" s="1"/>
      <c r="E25" s="1"/>
      <c r="F25" s="1"/>
      <c r="G25" s="1"/>
      <c r="H25" s="1"/>
      <c r="I25" s="1"/>
      <c r="J25" s="1"/>
      <c r="K25" s="1"/>
      <c r="L25" s="1"/>
      <c r="M25" s="1"/>
      <c r="N25" s="1"/>
      <c r="O25" s="1"/>
      <c r="P25" s="1"/>
      <c r="Q25" s="1"/>
      <c r="R25" s="1"/>
      <c r="S25" s="1"/>
      <c r="T25" s="1"/>
      <c r="U25" s="1"/>
    </row>
    <row r="26" spans="1:21" ht="15.95" customHeight="1">
      <c r="A26" s="2" t="str">
        <f>+'usord '!A35</f>
        <v>Canadian Exchange Rate Used: 2008 = 0.818438 and 2009 = .962279</v>
      </c>
      <c r="B26" s="1"/>
      <c r="C26" s="1"/>
      <c r="D26" s="1"/>
      <c r="E26" s="1"/>
      <c r="F26" s="1"/>
      <c r="G26" s="1"/>
      <c r="H26" s="1"/>
      <c r="I26" s="1"/>
      <c r="J26" s="1"/>
      <c r="K26" s="1"/>
      <c r="L26" s="1"/>
      <c r="M26" s="1"/>
      <c r="N26" s="1"/>
      <c r="O26" s="1"/>
      <c r="P26" s="1"/>
      <c r="Q26" s="1"/>
      <c r="R26" s="1"/>
      <c r="S26" s="1"/>
      <c r="T26" s="1"/>
      <c r="U26" s="1"/>
    </row>
    <row r="27" spans="1:21" ht="15.95" customHeight="1">
      <c r="A27" s="1" t="s">
        <v>20</v>
      </c>
      <c r="B27" s="1"/>
      <c r="C27" s="1"/>
      <c r="D27" s="1"/>
      <c r="E27" s="1"/>
      <c r="F27" s="1"/>
      <c r="G27" s="1"/>
      <c r="H27" s="1"/>
      <c r="I27" s="1"/>
      <c r="J27" s="1"/>
      <c r="K27" s="1"/>
      <c r="L27" s="1"/>
      <c r="M27" s="1"/>
      <c r="N27" s="1"/>
      <c r="O27" s="1"/>
      <c r="P27" s="1"/>
      <c r="Q27" s="1"/>
      <c r="R27" s="1"/>
      <c r="S27" s="1"/>
      <c r="T27" s="1"/>
      <c r="U27" s="1"/>
    </row>
    <row r="28" spans="1:21" ht="15.95" customHeight="1">
      <c r="A28" s="1" t="s">
        <v>1</v>
      </c>
      <c r="B28" s="3">
        <f>+B2</f>
        <v>40249</v>
      </c>
      <c r="C28" s="1"/>
      <c r="D28" s="1"/>
      <c r="E28" s="1"/>
      <c r="F28" s="1"/>
      <c r="G28" s="1"/>
      <c r="H28" s="1"/>
      <c r="I28" s="1"/>
      <c r="J28" s="1"/>
      <c r="K28" s="1"/>
      <c r="L28" s="1"/>
      <c r="M28" s="1"/>
      <c r="N28" s="1"/>
      <c r="O28" s="1"/>
      <c r="P28" s="1"/>
      <c r="Q28" s="1"/>
      <c r="R28" s="1"/>
      <c r="S28" s="1"/>
      <c r="T28" s="1"/>
      <c r="U28" s="1"/>
    </row>
    <row r="29" spans="1:21" ht="15.95" customHeight="1">
      <c r="A29" s="1"/>
      <c r="B29" s="1"/>
      <c r="C29" s="1"/>
      <c r="D29" s="1"/>
      <c r="E29" s="1"/>
      <c r="F29" s="1"/>
      <c r="G29" s="1"/>
      <c r="H29" s="1"/>
      <c r="I29" s="1"/>
      <c r="J29" s="1"/>
      <c r="K29" s="1"/>
      <c r="L29" s="1"/>
      <c r="M29" s="1"/>
      <c r="N29" s="1"/>
      <c r="O29" s="1"/>
      <c r="P29" s="1"/>
      <c r="Q29" s="1"/>
      <c r="R29" s="1"/>
      <c r="S29" s="1"/>
      <c r="T29" s="1"/>
      <c r="U29" s="1"/>
    </row>
    <row r="30" spans="1:21" ht="15.95" customHeight="1">
      <c r="A30" s="1"/>
      <c r="B30" s="1"/>
      <c r="C30" s="4" t="s">
        <v>56</v>
      </c>
      <c r="D30" s="1"/>
      <c r="E30" s="1"/>
      <c r="F30" s="1"/>
      <c r="G30" s="1"/>
      <c r="H30" s="1"/>
      <c r="I30" s="1"/>
      <c r="J30" s="1"/>
      <c r="K30" s="1"/>
      <c r="L30" s="1"/>
      <c r="M30" s="1"/>
      <c r="N30" s="1"/>
      <c r="O30" s="1"/>
      <c r="P30" s="1"/>
      <c r="Q30" s="1"/>
      <c r="R30" s="1"/>
      <c r="S30" s="1"/>
      <c r="T30" s="1"/>
      <c r="U30" s="1"/>
    </row>
    <row r="31" spans="1:21" ht="15.95" customHeight="1" thickBot="1">
      <c r="A31" s="1"/>
      <c r="B31" s="1"/>
      <c r="C31" s="1"/>
      <c r="D31" s="1"/>
      <c r="E31" s="1"/>
      <c r="F31" s="1"/>
      <c r="G31" s="1"/>
      <c r="H31" s="1"/>
      <c r="I31" s="1"/>
      <c r="J31" s="1"/>
      <c r="K31" s="1"/>
      <c r="L31" s="1"/>
      <c r="M31" s="1"/>
      <c r="N31" s="1"/>
      <c r="O31" s="1"/>
      <c r="P31" s="1"/>
      <c r="Q31" s="1"/>
      <c r="R31" s="1"/>
      <c r="S31" s="1"/>
      <c r="T31" s="1"/>
      <c r="U31" s="1"/>
    </row>
    <row r="32" spans="1:21" ht="15.95" customHeight="1">
      <c r="A32" s="26"/>
      <c r="B32" s="27"/>
      <c r="C32" s="27"/>
      <c r="D32" s="27"/>
      <c r="E32" s="27"/>
      <c r="F32" s="27"/>
      <c r="G32" s="27"/>
      <c r="H32" s="27"/>
      <c r="I32" s="27"/>
      <c r="J32" s="27"/>
      <c r="K32" s="27"/>
      <c r="L32" s="27"/>
      <c r="M32" s="27"/>
      <c r="N32" s="27"/>
      <c r="O32" s="27"/>
      <c r="P32" s="27"/>
      <c r="Q32" s="27"/>
      <c r="R32" s="27"/>
      <c r="S32" s="27"/>
      <c r="T32" s="27"/>
      <c r="U32" s="28"/>
    </row>
    <row r="33" spans="1:21" ht="15.95" customHeight="1">
      <c r="A33" s="29"/>
      <c r="B33" s="30"/>
      <c r="C33" s="30"/>
      <c r="D33" s="30" t="s">
        <v>28</v>
      </c>
      <c r="E33" s="30"/>
      <c r="F33" s="30"/>
      <c r="G33" s="30"/>
      <c r="H33" s="30"/>
      <c r="I33" s="30"/>
      <c r="J33" s="154" t="s">
        <v>46</v>
      </c>
      <c r="K33" s="155"/>
      <c r="L33" s="155"/>
      <c r="M33" s="156"/>
      <c r="N33" s="30"/>
      <c r="O33" s="30"/>
      <c r="P33" s="30" t="s">
        <v>7</v>
      </c>
      <c r="Q33" s="30"/>
      <c r="R33" s="30"/>
      <c r="S33" s="30"/>
      <c r="T33" s="30"/>
      <c r="U33" s="31"/>
    </row>
    <row r="34" spans="1:21" ht="15.95" customHeight="1">
      <c r="A34" s="32"/>
      <c r="B34" s="30"/>
      <c r="C34" s="30">
        <f>+C8</f>
        <v>2008</v>
      </c>
      <c r="D34" s="30"/>
      <c r="E34" s="33"/>
      <c r="F34" s="30"/>
      <c r="G34" s="30">
        <f>+G8</f>
        <v>2009</v>
      </c>
      <c r="H34" s="30"/>
      <c r="I34" s="33"/>
      <c r="J34" s="30"/>
      <c r="K34" s="30"/>
      <c r="L34" s="30"/>
      <c r="M34" s="63" t="s">
        <v>20</v>
      </c>
      <c r="N34" s="30"/>
      <c r="O34" s="30">
        <f>+C34</f>
        <v>2008</v>
      </c>
      <c r="P34" s="41"/>
      <c r="Q34" s="33"/>
      <c r="R34" s="30"/>
      <c r="S34" s="30">
        <f>+G34</f>
        <v>2009</v>
      </c>
      <c r="T34" s="30"/>
      <c r="U34" s="31"/>
    </row>
    <row r="35" spans="1:21" ht="15.95" customHeight="1" thickBot="1">
      <c r="A35" s="34" t="s">
        <v>2</v>
      </c>
      <c r="B35" s="37" t="s">
        <v>3</v>
      </c>
      <c r="C35" s="37" t="s">
        <v>4</v>
      </c>
      <c r="D35" s="37" t="s">
        <v>5</v>
      </c>
      <c r="E35" s="38" t="s">
        <v>6</v>
      </c>
      <c r="F35" s="37" t="s">
        <v>3</v>
      </c>
      <c r="G35" s="37" t="s">
        <v>4</v>
      </c>
      <c r="H35" s="37" t="s">
        <v>5</v>
      </c>
      <c r="I35" s="38" t="s">
        <v>6</v>
      </c>
      <c r="J35" s="37" t="s">
        <v>3</v>
      </c>
      <c r="K35" s="37" t="s">
        <v>4</v>
      </c>
      <c r="L35" s="37" t="s">
        <v>5</v>
      </c>
      <c r="M35" s="38" t="s">
        <v>6</v>
      </c>
      <c r="N35" s="37" t="s">
        <v>3</v>
      </c>
      <c r="O35" s="37" t="s">
        <v>4</v>
      </c>
      <c r="P35" s="37" t="s">
        <v>5</v>
      </c>
      <c r="Q35" s="38" t="s">
        <v>6</v>
      </c>
      <c r="R35" s="37" t="s">
        <v>3</v>
      </c>
      <c r="S35" s="37" t="s">
        <v>4</v>
      </c>
      <c r="T35" s="37" t="s">
        <v>5</v>
      </c>
      <c r="U35" s="39" t="s">
        <v>6</v>
      </c>
    </row>
    <row r="36" spans="1:21" s="43" customFormat="1" ht="15.95" customHeight="1" thickTop="1">
      <c r="A36" s="18"/>
      <c r="B36" s="44"/>
      <c r="C36" s="44"/>
      <c r="D36" s="44"/>
      <c r="E36" s="45"/>
      <c r="F36" s="44"/>
      <c r="G36" s="44"/>
      <c r="H36" s="44"/>
      <c r="I36" s="45"/>
      <c r="J36" s="44"/>
      <c r="K36" s="65"/>
      <c r="L36" s="65"/>
      <c r="M36" s="45"/>
      <c r="N36" s="44"/>
      <c r="O36" s="44"/>
      <c r="P36" s="44"/>
      <c r="Q36" s="45"/>
      <c r="R36" s="44"/>
      <c r="S36" s="44"/>
      <c r="T36" s="44"/>
      <c r="U36" s="46"/>
    </row>
    <row r="37" spans="1:21" s="43" customFormat="1" ht="15.95" customHeight="1">
      <c r="A37" s="18" t="str">
        <f t="shared" ref="A37:A49" si="17">+A11</f>
        <v>Aurigen</v>
      </c>
      <c r="B37" s="19">
        <v>30</v>
      </c>
      <c r="C37" s="19">
        <v>19078</v>
      </c>
      <c r="D37" s="19">
        <v>0</v>
      </c>
      <c r="E37" s="20">
        <f t="shared" ref="E37:E49" si="18">+D37+C37+B37</f>
        <v>19108</v>
      </c>
      <c r="F37" s="19">
        <v>17958</v>
      </c>
      <c r="G37" s="19">
        <v>0</v>
      </c>
      <c r="H37" s="19">
        <v>0</v>
      </c>
      <c r="I37" s="20">
        <f>+H37+G37+F37</f>
        <v>17958</v>
      </c>
      <c r="J37" s="64">
        <f t="shared" ref="J37:M40" si="19">IF(+B37&gt;0,(+F37-B37)/B37,0)</f>
        <v>597.6</v>
      </c>
      <c r="K37" s="22">
        <f t="shared" si="19"/>
        <v>-1</v>
      </c>
      <c r="L37" s="22">
        <f t="shared" si="19"/>
        <v>0</v>
      </c>
      <c r="M37" s="23">
        <f t="shared" si="19"/>
        <v>-6.0184216035168513E-2</v>
      </c>
      <c r="N37" s="22">
        <f t="shared" ref="N37:N49" si="20">+B37/$B$50</f>
        <v>2.7754315102140505E-5</v>
      </c>
      <c r="O37" s="22">
        <f t="shared" ref="O37:O49" si="21">+C37/$C$50</f>
        <v>0.97991679079562377</v>
      </c>
      <c r="P37" s="22">
        <f t="shared" ref="P37:P49" si="22">+D37/$D$50</f>
        <v>0</v>
      </c>
      <c r="Q37" s="23">
        <f t="shared" ref="Q37:Q49" si="23">+E37/$E$50</f>
        <v>1.6821515410476384E-2</v>
      </c>
      <c r="R37" s="22">
        <f>+F37/$F$50</f>
        <v>1.5403182020528998E-2</v>
      </c>
      <c r="S37" s="22">
        <f>+G37/$G$50</f>
        <v>0</v>
      </c>
      <c r="T37" s="22">
        <f>+H37/$H$50</f>
        <v>0</v>
      </c>
      <c r="U37" s="24">
        <f>+I37/$I$50</f>
        <v>1.5019477090360391E-2</v>
      </c>
    </row>
    <row r="38" spans="1:21" s="43" customFormat="1" ht="15.95" customHeight="1">
      <c r="A38" s="18" t="str">
        <f t="shared" si="17"/>
        <v>AXA Equitable</v>
      </c>
      <c r="B38" s="19">
        <v>0</v>
      </c>
      <c r="C38" s="19">
        <v>0</v>
      </c>
      <c r="D38" s="19">
        <f>2982/0.818438</f>
        <v>3643.5258382430925</v>
      </c>
      <c r="E38" s="20">
        <f>+D38+C38+B38</f>
        <v>3643.5258382430925</v>
      </c>
      <c r="F38" s="19">
        <v>0</v>
      </c>
      <c r="G38" s="19">
        <v>0</v>
      </c>
      <c r="H38" s="19">
        <f>2494/0.962279</f>
        <v>2591.7639270939094</v>
      </c>
      <c r="I38" s="20">
        <f>+H38+G38+F38</f>
        <v>2591.7639270939094</v>
      </c>
      <c r="J38" s="64">
        <f>IF(+B38&gt;0,(+F38-B38)/B38,0)</f>
        <v>0</v>
      </c>
      <c r="K38" s="22">
        <f>IF(+C38&gt;0,(+G38-C38)/C38,0)</f>
        <v>0</v>
      </c>
      <c r="L38" s="22">
        <f>IF(+D38&gt;0,(+H38-D38)/D38,0)</f>
        <v>-0.28866596748394202</v>
      </c>
      <c r="M38" s="23">
        <f>IF(+E38&gt;0,(+I38-E38)/E38,0)</f>
        <v>-0.28866596748394202</v>
      </c>
      <c r="N38" s="22">
        <f t="shared" si="20"/>
        <v>0</v>
      </c>
      <c r="O38" s="22">
        <f t="shared" si="21"/>
        <v>0</v>
      </c>
      <c r="P38" s="22">
        <f t="shared" si="22"/>
        <v>0.10250691579459079</v>
      </c>
      <c r="Q38" s="23">
        <f t="shared" si="23"/>
        <v>3.207537473125134E-3</v>
      </c>
      <c r="R38" s="22">
        <f>+F38/$F$50</f>
        <v>0</v>
      </c>
      <c r="S38" s="22">
        <f>+G38/$G$50</f>
        <v>0</v>
      </c>
      <c r="T38" s="22">
        <f>+H38/$H$50</f>
        <v>8.8114821501342575E-2</v>
      </c>
      <c r="U38" s="24">
        <f>+I38/$I$50</f>
        <v>2.1676656045555992E-3</v>
      </c>
    </row>
    <row r="39" spans="1:21" s="43" customFormat="1" ht="15.95" customHeight="1">
      <c r="A39" s="18" t="str">
        <f t="shared" si="17"/>
        <v>Canada Life</v>
      </c>
      <c r="B39" s="19">
        <v>1566</v>
      </c>
      <c r="C39" s="19">
        <v>0</v>
      </c>
      <c r="D39" s="19">
        <v>0</v>
      </c>
      <c r="E39" s="20">
        <f t="shared" si="18"/>
        <v>1566</v>
      </c>
      <c r="F39" s="19">
        <v>1476</v>
      </c>
      <c r="G39" s="19">
        <v>0</v>
      </c>
      <c r="H39" s="19">
        <v>0</v>
      </c>
      <c r="I39" s="20">
        <f>+H39+G39+F39</f>
        <v>1476</v>
      </c>
      <c r="J39" s="64">
        <f t="shared" si="19"/>
        <v>-5.7471264367816091E-2</v>
      </c>
      <c r="K39" s="22">
        <f t="shared" si="19"/>
        <v>0</v>
      </c>
      <c r="L39" s="22">
        <f t="shared" si="19"/>
        <v>0</v>
      </c>
      <c r="M39" s="23">
        <f t="shared" si="19"/>
        <v>-5.7471264367816091E-2</v>
      </c>
      <c r="N39" s="22">
        <f t="shared" si="20"/>
        <v>1.4487752483317343E-3</v>
      </c>
      <c r="O39" s="22">
        <f t="shared" si="21"/>
        <v>0</v>
      </c>
      <c r="P39" s="22">
        <f t="shared" si="22"/>
        <v>0</v>
      </c>
      <c r="Q39" s="23">
        <f t="shared" si="23"/>
        <v>1.3786106935736871E-3</v>
      </c>
      <c r="R39" s="22">
        <f>+F39/$F$50</f>
        <v>1.2660149605914245E-3</v>
      </c>
      <c r="S39" s="22">
        <f>+G39/$G$50</f>
        <v>0</v>
      </c>
      <c r="T39" s="22">
        <f>+H39/$H$50</f>
        <v>0</v>
      </c>
      <c r="U39" s="24">
        <f>+I39/$I$50</f>
        <v>1.2344775690707171E-3</v>
      </c>
    </row>
    <row r="40" spans="1:21" s="43" customFormat="1" ht="15.95" customHeight="1">
      <c r="A40" s="18" t="str">
        <f t="shared" si="17"/>
        <v>Employers Re Corp.</v>
      </c>
      <c r="B40" s="78">
        <v>63036</v>
      </c>
      <c r="C40" s="78">
        <v>0</v>
      </c>
      <c r="D40" s="78">
        <v>0</v>
      </c>
      <c r="E40" s="20">
        <f t="shared" si="18"/>
        <v>63036</v>
      </c>
      <c r="F40" s="25">
        <v>60562</v>
      </c>
      <c r="G40" s="19">
        <v>0</v>
      </c>
      <c r="H40" s="19">
        <v>0</v>
      </c>
      <c r="I40" s="20">
        <f>+H40+G40+F40</f>
        <v>60562</v>
      </c>
      <c r="J40" s="64">
        <f t="shared" si="19"/>
        <v>-3.9247414176026396E-2</v>
      </c>
      <c r="K40" s="22">
        <f t="shared" ref="J40:M50" si="24">IF(+C40&gt;0,(+G40-C40)/C40,0)</f>
        <v>0</v>
      </c>
      <c r="L40" s="22">
        <f t="shared" si="24"/>
        <v>0</v>
      </c>
      <c r="M40" s="23">
        <f t="shared" si="19"/>
        <v>-3.9247414176026396E-2</v>
      </c>
      <c r="N40" s="22">
        <f t="shared" si="20"/>
        <v>5.8317366892617628E-2</v>
      </c>
      <c r="O40" s="22">
        <f t="shared" si="21"/>
        <v>0</v>
      </c>
      <c r="P40" s="22">
        <f t="shared" si="22"/>
        <v>0</v>
      </c>
      <c r="Q40" s="23">
        <f t="shared" si="23"/>
        <v>5.5493041941322443E-2</v>
      </c>
      <c r="R40" s="22">
        <f>+F40/$F$50</f>
        <v>5.1946069135052744E-2</v>
      </c>
      <c r="S40" s="22">
        <f>+G40/$G$50</f>
        <v>0</v>
      </c>
      <c r="T40" s="22">
        <f>+H40/$H$50</f>
        <v>0</v>
      </c>
      <c r="U40" s="24">
        <f>+I40/$I$50</f>
        <v>5.0652053210068264E-2</v>
      </c>
    </row>
    <row r="41" spans="1:21" s="43" customFormat="1" ht="15.95" customHeight="1">
      <c r="A41" s="18" t="str">
        <f t="shared" si="17"/>
        <v>General Re Life</v>
      </c>
      <c r="B41" s="19">
        <v>175</v>
      </c>
      <c r="C41" s="19">
        <v>0</v>
      </c>
      <c r="D41" s="19">
        <v>0</v>
      </c>
      <c r="E41" s="20">
        <f t="shared" si="18"/>
        <v>175</v>
      </c>
      <c r="F41" s="19">
        <v>203</v>
      </c>
      <c r="G41" s="19">
        <v>0</v>
      </c>
      <c r="H41" s="19">
        <v>0</v>
      </c>
      <c r="I41" s="20">
        <f t="shared" ref="I41:I49" si="25">+H41+G41+F41</f>
        <v>203</v>
      </c>
      <c r="J41" s="64">
        <f>IF(+B41&gt;0,(+F41-B41)/B41,0)</f>
        <v>0.16</v>
      </c>
      <c r="K41" s="22">
        <f>IF(+C41&gt;0,(+G41-C41)/C41,0)</f>
        <v>0</v>
      </c>
      <c r="L41" s="22">
        <f>IF(+D41&gt;0,(+H41-D41)/D41,0)</f>
        <v>0</v>
      </c>
      <c r="M41" s="23">
        <f>IF(+E41&gt;0,(+I41-E41)/E41,0)</f>
        <v>0.16</v>
      </c>
      <c r="N41" s="22">
        <f t="shared" si="20"/>
        <v>1.6190017142915294E-4</v>
      </c>
      <c r="O41" s="22">
        <f t="shared" si="21"/>
        <v>0</v>
      </c>
      <c r="P41" s="22">
        <f t="shared" si="22"/>
        <v>0</v>
      </c>
      <c r="Q41" s="23">
        <f t="shared" si="23"/>
        <v>1.5405930483741715E-4</v>
      </c>
      <c r="R41" s="22">
        <f t="shared" ref="R41:R49" si="26">+F41/$F$50</f>
        <v>1.7411994376697777E-4</v>
      </c>
      <c r="S41" s="22">
        <f t="shared" ref="S41:S49" si="27">+G41/$G$50</f>
        <v>0</v>
      </c>
      <c r="T41" s="22">
        <f t="shared" ref="T41:T49" si="28">+H41/$H$50</f>
        <v>0</v>
      </c>
      <c r="U41" s="24">
        <f t="shared" ref="U41:U49" si="29">+I41/$I$50</f>
        <v>1.6978248409305931E-4</v>
      </c>
    </row>
    <row r="42" spans="1:21" s="43" customFormat="1" ht="15.95" customHeight="1">
      <c r="A42" s="18" t="str">
        <f t="shared" si="17"/>
        <v>Manufacturers Life</v>
      </c>
      <c r="B42" s="19">
        <v>0</v>
      </c>
      <c r="C42" s="19">
        <v>0</v>
      </c>
      <c r="D42" s="19">
        <f>8816/0.818438</f>
        <v>10771.738360144567</v>
      </c>
      <c r="E42" s="20">
        <f t="shared" si="18"/>
        <v>10771.738360144567</v>
      </c>
      <c r="F42" s="19">
        <v>0</v>
      </c>
      <c r="G42" s="19">
        <v>0</v>
      </c>
      <c r="H42" s="19">
        <f>9884/0.962279</f>
        <v>10271.449340575862</v>
      </c>
      <c r="I42" s="20">
        <f t="shared" si="25"/>
        <v>10271.449340575862</v>
      </c>
      <c r="J42" s="64">
        <f t="shared" si="24"/>
        <v>0</v>
      </c>
      <c r="K42" s="22">
        <f t="shared" si="24"/>
        <v>0</v>
      </c>
      <c r="L42" s="22">
        <f t="shared" si="24"/>
        <v>-4.6444594441671039E-2</v>
      </c>
      <c r="M42" s="23">
        <f t="shared" si="24"/>
        <v>-4.6444594441671039E-2</v>
      </c>
      <c r="N42" s="22">
        <f t="shared" si="20"/>
        <v>0</v>
      </c>
      <c r="O42" s="22">
        <f t="shared" si="21"/>
        <v>0</v>
      </c>
      <c r="P42" s="22">
        <f t="shared" si="22"/>
        <v>0.30305196835852188</v>
      </c>
      <c r="Q42" s="23">
        <f t="shared" si="23"/>
        <v>9.4827801351680674E-3</v>
      </c>
      <c r="R42" s="22">
        <f t="shared" si="26"/>
        <v>0</v>
      </c>
      <c r="S42" s="22">
        <f t="shared" si="27"/>
        <v>0</v>
      </c>
      <c r="T42" s="22">
        <f t="shared" si="28"/>
        <v>0.34920885955062952</v>
      </c>
      <c r="U42" s="24">
        <f t="shared" si="29"/>
        <v>8.5907004151674175E-3</v>
      </c>
    </row>
    <row r="43" spans="1:21" s="43" customFormat="1" ht="15.95" customHeight="1">
      <c r="A43" s="18" t="str">
        <f t="shared" si="17"/>
        <v>Munich Re (Canada)</v>
      </c>
      <c r="B43" s="19">
        <v>396816</v>
      </c>
      <c r="C43" s="19">
        <v>0</v>
      </c>
      <c r="D43" s="19">
        <v>1</v>
      </c>
      <c r="E43" s="20">
        <f t="shared" si="18"/>
        <v>396817</v>
      </c>
      <c r="F43" s="19">
        <v>408485</v>
      </c>
      <c r="G43" s="19">
        <v>0</v>
      </c>
      <c r="H43" s="19">
        <v>0</v>
      </c>
      <c r="I43" s="20">
        <f t="shared" si="25"/>
        <v>408485</v>
      </c>
      <c r="J43" s="64">
        <f t="shared" si="24"/>
        <v>2.9406576347727913E-2</v>
      </c>
      <c r="K43" s="22">
        <f t="shared" si="24"/>
        <v>0</v>
      </c>
      <c r="L43" s="22">
        <f t="shared" si="24"/>
        <v>-1</v>
      </c>
      <c r="M43" s="23">
        <f t="shared" si="24"/>
        <v>2.9403982188263105E-2</v>
      </c>
      <c r="N43" s="22">
        <f t="shared" si="20"/>
        <v>0.36711187671903289</v>
      </c>
      <c r="O43" s="22">
        <f t="shared" si="21"/>
        <v>0</v>
      </c>
      <c r="P43" s="22">
        <f t="shared" si="22"/>
        <v>2.813398898359936E-5</v>
      </c>
      <c r="Q43" s="23">
        <f t="shared" si="23"/>
        <v>0.34933343524382493</v>
      </c>
      <c r="R43" s="22">
        <f t="shared" si="26"/>
        <v>0.35037135581110301</v>
      </c>
      <c r="S43" s="22">
        <f t="shared" si="27"/>
        <v>0</v>
      </c>
      <c r="T43" s="22">
        <f t="shared" si="28"/>
        <v>0</v>
      </c>
      <c r="U43" s="24">
        <f t="shared" si="29"/>
        <v>0.34164333997415436</v>
      </c>
    </row>
    <row r="44" spans="1:21" s="43" customFormat="1" ht="15.95" customHeight="1">
      <c r="A44" s="18" t="str">
        <f t="shared" si="17"/>
        <v>Optimum Re (Canada)</v>
      </c>
      <c r="B44" s="19">
        <v>28522</v>
      </c>
      <c r="C44" s="19">
        <v>391</v>
      </c>
      <c r="D44" s="19">
        <v>0</v>
      </c>
      <c r="E44" s="20">
        <f t="shared" si="18"/>
        <v>28913</v>
      </c>
      <c r="F44" s="19">
        <v>30526</v>
      </c>
      <c r="G44" s="19">
        <v>371</v>
      </c>
      <c r="H44" s="19">
        <v>0</v>
      </c>
      <c r="I44" s="20">
        <f t="shared" si="25"/>
        <v>30897</v>
      </c>
      <c r="J44" s="64">
        <f t="shared" si="24"/>
        <v>7.0261552485800433E-2</v>
      </c>
      <c r="K44" s="22">
        <f t="shared" si="24"/>
        <v>-5.1150895140664961E-2</v>
      </c>
      <c r="L44" s="22">
        <f t="shared" si="24"/>
        <v>0</v>
      </c>
      <c r="M44" s="23">
        <f t="shared" si="24"/>
        <v>6.8619652059627154E-2</v>
      </c>
      <c r="N44" s="22">
        <f t="shared" si="20"/>
        <v>2.6386952511441717E-2</v>
      </c>
      <c r="O44" s="22">
        <f t="shared" si="21"/>
        <v>2.0083209204376187E-2</v>
      </c>
      <c r="P44" s="22">
        <f t="shared" si="22"/>
        <v>0</v>
      </c>
      <c r="Q44" s="23">
        <f t="shared" si="23"/>
        <v>2.5453238175795669E-2</v>
      </c>
      <c r="R44" s="22">
        <f t="shared" si="26"/>
        <v>2.6183179327245138E-2</v>
      </c>
      <c r="S44" s="22">
        <f t="shared" si="27"/>
        <v>1</v>
      </c>
      <c r="T44" s="22">
        <f t="shared" si="28"/>
        <v>0</v>
      </c>
      <c r="U44" s="24">
        <f t="shared" si="29"/>
        <v>2.5841228625730312E-2</v>
      </c>
    </row>
    <row r="45" spans="1:21" s="43" customFormat="1" ht="15.95" customHeight="1">
      <c r="A45" s="18" t="str">
        <f t="shared" si="17"/>
        <v>Pacific Life</v>
      </c>
      <c r="B45" s="19">
        <v>0</v>
      </c>
      <c r="C45" s="19">
        <v>0</v>
      </c>
      <c r="D45" s="19">
        <f>180/0.818438</f>
        <v>219.93113711728927</v>
      </c>
      <c r="E45" s="20">
        <f>+D45+C45+B45</f>
        <v>219.93113711728927</v>
      </c>
      <c r="F45" s="19">
        <v>0</v>
      </c>
      <c r="G45" s="19">
        <v>0</v>
      </c>
      <c r="H45" s="19">
        <v>0</v>
      </c>
      <c r="I45" s="20">
        <f t="shared" si="25"/>
        <v>0</v>
      </c>
      <c r="J45" s="64">
        <f>IF(+B45&gt;0,(+F45-B45)/B45,0)</f>
        <v>0</v>
      </c>
      <c r="K45" s="22">
        <f>IF(+C45&gt;0,(+G45-C45)/C45,0)</f>
        <v>0</v>
      </c>
      <c r="L45" s="22">
        <f>IF(+D45&gt;0,(+H45-D45)/D45,0)</f>
        <v>-1</v>
      </c>
      <c r="M45" s="23">
        <f>IF(+E45&gt;0,(+I45-E45)/E45,0)</f>
        <v>-1</v>
      </c>
      <c r="N45" s="22">
        <f t="shared" si="20"/>
        <v>0</v>
      </c>
      <c r="O45" s="22">
        <f t="shared" si="21"/>
        <v>0</v>
      </c>
      <c r="P45" s="22">
        <f t="shared" si="22"/>
        <v>6.1875401888082972E-3</v>
      </c>
      <c r="Q45" s="23">
        <f t="shared" si="23"/>
        <v>1.9361393197938432E-4</v>
      </c>
      <c r="R45" s="22">
        <f t="shared" si="26"/>
        <v>0</v>
      </c>
      <c r="S45" s="22">
        <f t="shared" si="27"/>
        <v>0</v>
      </c>
      <c r="T45" s="22">
        <f t="shared" si="28"/>
        <v>0</v>
      </c>
      <c r="U45" s="24">
        <f t="shared" si="29"/>
        <v>0</v>
      </c>
    </row>
    <row r="46" spans="1:21" s="43" customFormat="1" ht="15.95" customHeight="1">
      <c r="A46" s="18" t="str">
        <f t="shared" si="17"/>
        <v>RGA Re (Canada)</v>
      </c>
      <c r="B46" s="19">
        <v>249328</v>
      </c>
      <c r="C46" s="19">
        <v>0</v>
      </c>
      <c r="D46" s="19">
        <v>3370</v>
      </c>
      <c r="E46" s="20">
        <f t="shared" si="18"/>
        <v>252698</v>
      </c>
      <c r="F46" s="19">
        <v>281532</v>
      </c>
      <c r="G46" s="19">
        <v>0</v>
      </c>
      <c r="H46" s="19">
        <f>211/0.962279</f>
        <v>219.2711261494847</v>
      </c>
      <c r="I46" s="20">
        <f t="shared" si="25"/>
        <v>281751.27112614951</v>
      </c>
      <c r="J46" s="64">
        <f t="shared" si="24"/>
        <v>0.12916319065648463</v>
      </c>
      <c r="K46" s="22">
        <f t="shared" si="24"/>
        <v>0</v>
      </c>
      <c r="L46" s="22">
        <f t="shared" si="24"/>
        <v>-0.93493438393190365</v>
      </c>
      <c r="M46" s="23">
        <f t="shared" si="24"/>
        <v>0.11497230340623793</v>
      </c>
      <c r="N46" s="22">
        <f t="shared" si="20"/>
        <v>0.23066426252621627</v>
      </c>
      <c r="O46" s="22">
        <f t="shared" si="21"/>
        <v>0</v>
      </c>
      <c r="P46" s="22">
        <f t="shared" si="22"/>
        <v>9.4811542874729843E-2</v>
      </c>
      <c r="Q46" s="23">
        <f t="shared" si="23"/>
        <v>0.2224598755074608</v>
      </c>
      <c r="R46" s="22">
        <f t="shared" si="26"/>
        <v>0.24147948772711716</v>
      </c>
      <c r="S46" s="22">
        <f t="shared" si="27"/>
        <v>0</v>
      </c>
      <c r="T46" s="22">
        <f t="shared" si="28"/>
        <v>7.4547824125033206E-3</v>
      </c>
      <c r="U46" s="24">
        <f t="shared" si="29"/>
        <v>0.23564744191219075</v>
      </c>
    </row>
    <row r="47" spans="1:21" s="43" customFormat="1" ht="15.95" customHeight="1">
      <c r="A47" s="18" t="str">
        <f t="shared" si="17"/>
        <v>SCOR Global Life (Canada)</v>
      </c>
      <c r="B47" s="19">
        <v>21062</v>
      </c>
      <c r="C47" s="19">
        <v>0</v>
      </c>
      <c r="D47" s="19">
        <v>0</v>
      </c>
      <c r="E47" s="20">
        <f t="shared" si="18"/>
        <v>21062</v>
      </c>
      <c r="F47" s="19">
        <v>22723</v>
      </c>
      <c r="G47" s="19">
        <v>0</v>
      </c>
      <c r="H47" s="19">
        <v>0</v>
      </c>
      <c r="I47" s="20">
        <f t="shared" si="25"/>
        <v>22723</v>
      </c>
      <c r="J47" s="64">
        <f t="shared" ref="J47:M49" si="30">IF(+B47&gt;0,(+F47-B47)/B47,0)</f>
        <v>7.8862406229227994E-2</v>
      </c>
      <c r="K47" s="22">
        <f t="shared" si="30"/>
        <v>0</v>
      </c>
      <c r="L47" s="22">
        <f t="shared" si="30"/>
        <v>0</v>
      </c>
      <c r="M47" s="23">
        <f t="shared" si="30"/>
        <v>7.8862406229227994E-2</v>
      </c>
      <c r="N47" s="22">
        <f t="shared" si="20"/>
        <v>1.948537948937611E-2</v>
      </c>
      <c r="O47" s="22">
        <f t="shared" si="21"/>
        <v>0</v>
      </c>
      <c r="P47" s="22">
        <f t="shared" si="22"/>
        <v>0</v>
      </c>
      <c r="Q47" s="23">
        <f t="shared" si="23"/>
        <v>1.8541697591346742E-2</v>
      </c>
      <c r="R47" s="22">
        <f t="shared" si="26"/>
        <v>1.9490283163630717E-2</v>
      </c>
      <c r="S47" s="22">
        <f t="shared" si="27"/>
        <v>0</v>
      </c>
      <c r="T47" s="22">
        <f t="shared" si="28"/>
        <v>0</v>
      </c>
      <c r="U47" s="24">
        <f t="shared" si="29"/>
        <v>1.9004765448505354E-2</v>
      </c>
    </row>
    <row r="48" spans="1:21" s="43" customFormat="1" ht="15.95" customHeight="1">
      <c r="A48" s="18" t="str">
        <f t="shared" si="17"/>
        <v xml:space="preserve">Sun Life </v>
      </c>
      <c r="B48" s="19">
        <v>0</v>
      </c>
      <c r="C48" s="19">
        <v>0</v>
      </c>
      <c r="D48" s="19">
        <v>17538</v>
      </c>
      <c r="E48" s="20">
        <f t="shared" si="18"/>
        <v>17538</v>
      </c>
      <c r="F48" s="19">
        <v>0</v>
      </c>
      <c r="G48" s="19">
        <v>0</v>
      </c>
      <c r="H48" s="19">
        <v>16331</v>
      </c>
      <c r="I48" s="20">
        <f t="shared" si="25"/>
        <v>16331</v>
      </c>
      <c r="J48" s="64">
        <f t="shared" si="30"/>
        <v>0</v>
      </c>
      <c r="K48" s="22">
        <f t="shared" si="30"/>
        <v>0</v>
      </c>
      <c r="L48" s="22">
        <f t="shared" si="30"/>
        <v>-6.8821986543505534E-2</v>
      </c>
      <c r="M48" s="23">
        <f t="shared" si="30"/>
        <v>-6.8821986543505534E-2</v>
      </c>
      <c r="N48" s="22">
        <f t="shared" si="20"/>
        <v>0</v>
      </c>
      <c r="O48" s="22">
        <f t="shared" si="21"/>
        <v>0</v>
      </c>
      <c r="P48" s="22">
        <f t="shared" si="22"/>
        <v>0.49341389879436559</v>
      </c>
      <c r="Q48" s="23">
        <f t="shared" si="23"/>
        <v>1.5439383361363555E-2</v>
      </c>
      <c r="R48" s="22">
        <f t="shared" si="26"/>
        <v>0</v>
      </c>
      <c r="S48" s="22">
        <f t="shared" si="27"/>
        <v>0</v>
      </c>
      <c r="T48" s="22">
        <f t="shared" si="28"/>
        <v>0.55522153653552453</v>
      </c>
      <c r="U48" s="24">
        <f t="shared" si="29"/>
        <v>1.3658708116865773E-2</v>
      </c>
    </row>
    <row r="49" spans="1:21" s="43" customFormat="1" ht="15.95" customHeight="1" thickBot="1">
      <c r="A49" s="18" t="str">
        <f t="shared" si="17"/>
        <v xml:space="preserve">Swiss Re </v>
      </c>
      <c r="B49" s="19">
        <v>320378</v>
      </c>
      <c r="C49" s="19">
        <v>0</v>
      </c>
      <c r="D49" s="19">
        <v>0</v>
      </c>
      <c r="E49" s="20">
        <f t="shared" si="18"/>
        <v>320378</v>
      </c>
      <c r="F49" s="19">
        <v>342398</v>
      </c>
      <c r="G49" s="19">
        <v>0</v>
      </c>
      <c r="H49" s="19">
        <v>0</v>
      </c>
      <c r="I49" s="20">
        <f t="shared" si="25"/>
        <v>342398</v>
      </c>
      <c r="J49" s="64">
        <f t="shared" si="30"/>
        <v>6.8731311138717388E-2</v>
      </c>
      <c r="K49" s="66">
        <f t="shared" si="30"/>
        <v>0</v>
      </c>
      <c r="L49" s="66">
        <f t="shared" si="30"/>
        <v>0</v>
      </c>
      <c r="M49" s="23">
        <f t="shared" si="30"/>
        <v>6.8731311138717388E-2</v>
      </c>
      <c r="N49" s="22">
        <f t="shared" si="20"/>
        <v>0.29639573212645237</v>
      </c>
      <c r="O49" s="22">
        <f t="shared" si="21"/>
        <v>0</v>
      </c>
      <c r="P49" s="22">
        <f t="shared" si="22"/>
        <v>0</v>
      </c>
      <c r="Q49" s="23">
        <f t="shared" si="23"/>
        <v>0.28204121122972592</v>
      </c>
      <c r="R49" s="22">
        <f t="shared" si="26"/>
        <v>0.29368630791096378</v>
      </c>
      <c r="S49" s="22">
        <f t="shared" si="27"/>
        <v>0</v>
      </c>
      <c r="T49" s="22">
        <f t="shared" si="28"/>
        <v>0</v>
      </c>
      <c r="U49" s="24">
        <f t="shared" si="29"/>
        <v>0.28637035954923806</v>
      </c>
    </row>
    <row r="50" spans="1:21" ht="15.95" customHeight="1" thickBot="1">
      <c r="A50" s="6" t="s">
        <v>13</v>
      </c>
      <c r="B50" s="7">
        <f t="shared" ref="B50:I50" si="31">SUM(B37:B49)</f>
        <v>1080913</v>
      </c>
      <c r="C50" s="7">
        <f t="shared" si="31"/>
        <v>19469</v>
      </c>
      <c r="D50" s="7">
        <f t="shared" si="31"/>
        <v>35544.195335504948</v>
      </c>
      <c r="E50" s="8">
        <f t="shared" si="31"/>
        <v>1135926.1953355048</v>
      </c>
      <c r="F50" s="7">
        <f t="shared" si="31"/>
        <v>1165863</v>
      </c>
      <c r="G50" s="7">
        <f t="shared" si="31"/>
        <v>371</v>
      </c>
      <c r="H50" s="7">
        <f t="shared" si="31"/>
        <v>29413.484393819257</v>
      </c>
      <c r="I50" s="8">
        <f t="shared" si="31"/>
        <v>1195647.4843938192</v>
      </c>
      <c r="J50" s="74">
        <f t="shared" si="24"/>
        <v>7.8590968930894525E-2</v>
      </c>
      <c r="K50" s="74">
        <f t="shared" si="24"/>
        <v>-0.98094406492372488</v>
      </c>
      <c r="L50" s="74">
        <f t="shared" si="24"/>
        <v>-0.1724813540950173</v>
      </c>
      <c r="M50" s="71">
        <f t="shared" si="24"/>
        <v>5.2574973007533513E-2</v>
      </c>
      <c r="N50" s="9">
        <f t="shared" ref="N50:U50" si="32">SUM(N37:N49)</f>
        <v>1</v>
      </c>
      <c r="O50" s="9">
        <f t="shared" si="32"/>
        <v>1</v>
      </c>
      <c r="P50" s="9">
        <f t="shared" si="32"/>
        <v>1</v>
      </c>
      <c r="Q50" s="10">
        <f t="shared" si="32"/>
        <v>1</v>
      </c>
      <c r="R50" s="9">
        <f t="shared" si="32"/>
        <v>0.99999999999999978</v>
      </c>
      <c r="S50" s="9">
        <f t="shared" si="32"/>
        <v>1</v>
      </c>
      <c r="T50" s="9">
        <f t="shared" si="32"/>
        <v>1</v>
      </c>
      <c r="U50" s="11">
        <f t="shared" si="32"/>
        <v>1</v>
      </c>
    </row>
    <row r="51" spans="1:21" ht="15.95" customHeight="1">
      <c r="A51" s="1" t="s">
        <v>50</v>
      </c>
      <c r="B51" s="15"/>
      <c r="C51" s="15"/>
      <c r="D51" s="15"/>
      <c r="E51" s="15"/>
      <c r="F51" s="15"/>
      <c r="G51" s="15"/>
      <c r="H51" s="15"/>
      <c r="I51" s="15"/>
      <c r="J51" s="15"/>
      <c r="K51" s="15"/>
      <c r="L51" s="15"/>
      <c r="M51" s="16"/>
      <c r="N51" s="17"/>
      <c r="O51" s="17"/>
      <c r="P51" s="17"/>
      <c r="Q51" s="17"/>
      <c r="R51" s="17"/>
      <c r="S51" s="17"/>
      <c r="T51" s="17"/>
      <c r="U51" s="17"/>
    </row>
    <row r="52" spans="1:21" ht="15.95" customHeight="1">
      <c r="A52" s="2" t="str">
        <f>+A26</f>
        <v>Canadian Exchange Rate Used: 2008 = 0.818438 and 2009 = .962279</v>
      </c>
      <c r="B52" s="1"/>
      <c r="C52" s="1"/>
      <c r="D52" s="1"/>
      <c r="E52" s="1"/>
      <c r="F52" s="1"/>
      <c r="G52" s="1"/>
      <c r="H52" s="1"/>
      <c r="I52" s="1"/>
      <c r="J52" s="1"/>
      <c r="K52" s="1"/>
      <c r="L52" s="1"/>
      <c r="M52" s="1"/>
      <c r="N52" s="1"/>
      <c r="O52" s="1"/>
      <c r="P52" s="1"/>
      <c r="Q52" s="1"/>
      <c r="R52" s="1"/>
      <c r="S52" s="1"/>
      <c r="T52" s="1"/>
      <c r="U52" s="1"/>
    </row>
    <row r="53" spans="1:21" ht="15.95" customHeight="1">
      <c r="A53" s="1" t="s">
        <v>20</v>
      </c>
      <c r="B53" s="3" t="s">
        <v>20</v>
      </c>
      <c r="C53" s="1"/>
      <c r="D53" s="1"/>
      <c r="E53" s="1"/>
      <c r="F53" s="1"/>
      <c r="G53" s="1"/>
      <c r="H53" s="1"/>
      <c r="I53" s="1"/>
      <c r="J53" s="1"/>
      <c r="K53" s="1"/>
      <c r="L53" s="1"/>
      <c r="M53" s="1"/>
      <c r="N53" s="1"/>
      <c r="O53" s="1"/>
      <c r="P53" s="1"/>
      <c r="Q53" s="1"/>
      <c r="R53" s="1"/>
      <c r="S53" s="1"/>
      <c r="T53" s="1"/>
      <c r="U53" s="1"/>
    </row>
    <row r="54" spans="1:21" ht="15.95" customHeight="1">
      <c r="A54" s="1"/>
      <c r="B54" s="1"/>
      <c r="C54" s="1"/>
      <c r="D54" s="1"/>
      <c r="E54" s="1"/>
      <c r="F54" s="1"/>
      <c r="G54" s="1"/>
      <c r="H54" s="1"/>
      <c r="I54" s="1"/>
      <c r="J54" s="1"/>
      <c r="K54" s="1"/>
      <c r="L54" s="1"/>
      <c r="M54" s="1"/>
      <c r="N54" s="1"/>
      <c r="O54" s="1"/>
      <c r="P54" s="1"/>
      <c r="Q54" s="1"/>
      <c r="R54" s="1"/>
      <c r="S54" s="1"/>
      <c r="T54" s="1"/>
      <c r="U54" s="1"/>
    </row>
    <row r="55" spans="1:21" ht="15.95" customHeight="1">
      <c r="A55" s="1"/>
      <c r="B55" s="1"/>
      <c r="C55" s="1"/>
      <c r="D55" s="1"/>
      <c r="E55" s="2" t="s">
        <v>15</v>
      </c>
      <c r="F55" s="1"/>
      <c r="G55" s="1"/>
      <c r="H55" s="1"/>
      <c r="I55" s="1"/>
      <c r="J55" s="1"/>
      <c r="K55" s="1"/>
      <c r="L55" s="1"/>
      <c r="M55" s="1"/>
      <c r="N55" s="1"/>
      <c r="O55" s="1"/>
      <c r="P55" s="1"/>
      <c r="Q55" s="1"/>
      <c r="R55" s="1"/>
      <c r="S55" s="1"/>
      <c r="T55" s="1"/>
      <c r="U55" s="1"/>
    </row>
    <row r="56" spans="1:21" ht="15.95" customHeight="1" thickBot="1">
      <c r="A56" s="1"/>
      <c r="B56" s="1"/>
      <c r="C56" s="1"/>
      <c r="D56" s="1"/>
      <c r="E56" s="1"/>
      <c r="F56" s="2"/>
      <c r="G56" s="1"/>
      <c r="H56" s="1"/>
      <c r="I56" s="1"/>
      <c r="J56" s="1"/>
      <c r="K56" s="1"/>
      <c r="L56" s="1"/>
      <c r="M56" s="1"/>
      <c r="N56" s="1"/>
      <c r="O56" s="1"/>
      <c r="P56" s="1"/>
      <c r="Q56" s="1"/>
      <c r="R56" s="1"/>
      <c r="S56" s="1"/>
      <c r="T56" s="1"/>
      <c r="U56" s="1"/>
    </row>
    <row r="57" spans="1:21" ht="15.95" customHeight="1">
      <c r="A57" s="26" t="s">
        <v>20</v>
      </c>
      <c r="B57" s="27"/>
      <c r="C57" s="27"/>
      <c r="D57" s="27"/>
      <c r="E57" s="27"/>
      <c r="F57" s="27"/>
      <c r="G57" s="27"/>
      <c r="H57" s="27"/>
      <c r="I57" s="27"/>
      <c r="J57" s="27"/>
      <c r="K57" s="27"/>
      <c r="L57" s="27"/>
      <c r="M57" s="28"/>
      <c r="Q57" s="1"/>
      <c r="R57" s="1"/>
      <c r="S57" s="1"/>
      <c r="T57" s="1"/>
      <c r="U57" s="1"/>
    </row>
    <row r="58" spans="1:21" ht="15.95" customHeight="1">
      <c r="A58" s="32"/>
      <c r="B58" s="30" t="s">
        <v>29</v>
      </c>
      <c r="C58" s="30"/>
      <c r="D58" s="30"/>
      <c r="E58" s="33"/>
      <c r="F58" s="30" t="s">
        <v>22</v>
      </c>
      <c r="G58" s="30"/>
      <c r="H58" s="30"/>
      <c r="I58" s="33"/>
      <c r="J58" s="30" t="s">
        <v>30</v>
      </c>
      <c r="K58" s="30"/>
      <c r="L58" s="30"/>
      <c r="M58" s="31"/>
      <c r="Q58" s="1"/>
      <c r="R58" s="1"/>
      <c r="S58" s="1"/>
      <c r="T58" s="1"/>
      <c r="U58" s="1"/>
    </row>
    <row r="59" spans="1:21" ht="15.95" customHeight="1">
      <c r="A59" s="32"/>
      <c r="B59" s="30"/>
      <c r="C59" s="30">
        <f>+C34</f>
        <v>2008</v>
      </c>
      <c r="D59" s="30"/>
      <c r="E59" s="33"/>
      <c r="F59" s="30"/>
      <c r="G59" s="30">
        <f>+G34</f>
        <v>2009</v>
      </c>
      <c r="H59" s="30"/>
      <c r="I59" s="33"/>
      <c r="J59" s="30"/>
      <c r="K59" s="30">
        <f>+G59</f>
        <v>2009</v>
      </c>
      <c r="L59" s="30"/>
      <c r="M59" s="31"/>
    </row>
    <row r="60" spans="1:21" ht="15.95" customHeight="1" thickBot="1">
      <c r="A60" s="34" t="s">
        <v>2</v>
      </c>
      <c r="B60" s="37" t="s">
        <v>3</v>
      </c>
      <c r="C60" s="37" t="s">
        <v>4</v>
      </c>
      <c r="D60" s="37" t="s">
        <v>5</v>
      </c>
      <c r="E60" s="38" t="s">
        <v>6</v>
      </c>
      <c r="F60" s="37" t="s">
        <v>3</v>
      </c>
      <c r="G60" s="37" t="s">
        <v>4</v>
      </c>
      <c r="H60" s="37" t="s">
        <v>5</v>
      </c>
      <c r="I60" s="38" t="s">
        <v>6</v>
      </c>
      <c r="J60" s="37" t="s">
        <v>3</v>
      </c>
      <c r="K60" s="37" t="s">
        <v>4</v>
      </c>
      <c r="L60" s="37" t="s">
        <v>5</v>
      </c>
      <c r="M60" s="39" t="s">
        <v>6</v>
      </c>
    </row>
    <row r="61" spans="1:21" ht="15.95" customHeight="1" thickTop="1">
      <c r="A61" s="18"/>
      <c r="B61" s="44"/>
      <c r="C61" s="44"/>
      <c r="D61" s="44"/>
      <c r="E61" s="45"/>
      <c r="F61" s="44"/>
      <c r="G61" s="44"/>
      <c r="H61" s="44"/>
      <c r="I61" s="45"/>
      <c r="J61" s="44"/>
      <c r="K61" s="44"/>
      <c r="L61" s="44"/>
      <c r="M61" s="46"/>
    </row>
    <row r="62" spans="1:21" s="43" customFormat="1" ht="15.95" customHeight="1">
      <c r="A62" s="18" t="str">
        <f>+A37</f>
        <v>Aurigen</v>
      </c>
      <c r="B62" s="19">
        <f>+B37</f>
        <v>30</v>
      </c>
      <c r="C62" s="19">
        <f>+C37</f>
        <v>19078</v>
      </c>
      <c r="D62" s="19">
        <f>+D37</f>
        <v>0</v>
      </c>
      <c r="E62" s="20">
        <f t="shared" ref="E62:E74" si="33">+D62+C62+B62</f>
        <v>19108</v>
      </c>
      <c r="F62" s="19">
        <f>+F11</f>
        <v>341</v>
      </c>
      <c r="G62" s="19">
        <f>+G11</f>
        <v>137</v>
      </c>
      <c r="H62" s="19">
        <f>+H11</f>
        <v>0</v>
      </c>
      <c r="I62" s="20">
        <f t="shared" ref="I62:I74" si="34">+H62+G62+F62</f>
        <v>478</v>
      </c>
      <c r="J62" s="19">
        <f t="shared" ref="J62:L63" si="35">+F37</f>
        <v>17958</v>
      </c>
      <c r="K62" s="19">
        <f t="shared" si="35"/>
        <v>0</v>
      </c>
      <c r="L62" s="19">
        <f t="shared" si="35"/>
        <v>0</v>
      </c>
      <c r="M62" s="21">
        <f t="shared" ref="M62:M74" si="36">+L62+K62+J62</f>
        <v>17958</v>
      </c>
    </row>
    <row r="63" spans="1:21" s="43" customFormat="1" ht="15.95" customHeight="1">
      <c r="A63" s="18" t="str">
        <f>+A38</f>
        <v>AXA Equitable</v>
      </c>
      <c r="B63" s="19">
        <f t="shared" ref="A63:D66" si="37">+B38</f>
        <v>0</v>
      </c>
      <c r="C63" s="19">
        <f t="shared" si="37"/>
        <v>0</v>
      </c>
      <c r="D63" s="19">
        <f t="shared" si="37"/>
        <v>3643.5258382430925</v>
      </c>
      <c r="E63" s="20">
        <f>+D63+C63+B63</f>
        <v>3643.5258382430925</v>
      </c>
      <c r="F63" s="19">
        <f t="shared" ref="F63:H66" si="38">+F12</f>
        <v>0</v>
      </c>
      <c r="G63" s="19">
        <f t="shared" si="38"/>
        <v>0</v>
      </c>
      <c r="H63" s="19">
        <f t="shared" si="38"/>
        <v>34.293588449919412</v>
      </c>
      <c r="I63" s="20">
        <f>+H63+G63+F63</f>
        <v>34.293588449919412</v>
      </c>
      <c r="J63" s="19">
        <f t="shared" si="35"/>
        <v>0</v>
      </c>
      <c r="K63" s="19">
        <f t="shared" si="35"/>
        <v>0</v>
      </c>
      <c r="L63" s="19">
        <f t="shared" si="35"/>
        <v>2591.7639270939094</v>
      </c>
      <c r="M63" s="21">
        <f>+L63+K63+J63</f>
        <v>2591.7639270939094</v>
      </c>
    </row>
    <row r="64" spans="1:21" s="43" customFormat="1" ht="15.95" customHeight="1">
      <c r="A64" s="18" t="str">
        <f>+A39</f>
        <v>Canada Life</v>
      </c>
      <c r="B64" s="19">
        <f t="shared" si="37"/>
        <v>1566</v>
      </c>
      <c r="C64" s="19">
        <f t="shared" si="37"/>
        <v>0</v>
      </c>
      <c r="D64" s="19">
        <f t="shared" si="37"/>
        <v>0</v>
      </c>
      <c r="E64" s="20">
        <f t="shared" si="33"/>
        <v>1566</v>
      </c>
      <c r="F64" s="19">
        <f t="shared" si="38"/>
        <v>0</v>
      </c>
      <c r="G64" s="19">
        <f t="shared" si="38"/>
        <v>0</v>
      </c>
      <c r="H64" s="19">
        <f t="shared" si="38"/>
        <v>0</v>
      </c>
      <c r="I64" s="20">
        <f t="shared" si="34"/>
        <v>0</v>
      </c>
      <c r="J64" s="19">
        <f t="shared" ref="J64:L69" si="39">+F39</f>
        <v>1476</v>
      </c>
      <c r="K64" s="19">
        <f t="shared" si="39"/>
        <v>0</v>
      </c>
      <c r="L64" s="19">
        <f t="shared" si="39"/>
        <v>0</v>
      </c>
      <c r="M64" s="21">
        <f t="shared" si="36"/>
        <v>1476</v>
      </c>
    </row>
    <row r="65" spans="1:21" s="43" customFormat="1" ht="15.95" customHeight="1">
      <c r="A65" s="18" t="str">
        <f t="shared" si="37"/>
        <v>Employers Re Corp.</v>
      </c>
      <c r="B65" s="19">
        <f t="shared" si="37"/>
        <v>63036</v>
      </c>
      <c r="C65" s="19">
        <f t="shared" si="37"/>
        <v>0</v>
      </c>
      <c r="D65" s="19">
        <f t="shared" si="37"/>
        <v>0</v>
      </c>
      <c r="E65" s="20">
        <f t="shared" si="33"/>
        <v>63036</v>
      </c>
      <c r="F65" s="75">
        <f t="shared" si="38"/>
        <v>0</v>
      </c>
      <c r="G65" s="75">
        <f t="shared" si="38"/>
        <v>0</v>
      </c>
      <c r="H65" s="75">
        <f t="shared" si="38"/>
        <v>0</v>
      </c>
      <c r="I65" s="76" t="s">
        <v>49</v>
      </c>
      <c r="J65" s="75">
        <f t="shared" si="39"/>
        <v>60562</v>
      </c>
      <c r="K65" s="75">
        <f t="shared" si="39"/>
        <v>0</v>
      </c>
      <c r="L65" s="75">
        <f t="shared" si="39"/>
        <v>0</v>
      </c>
      <c r="M65" s="77" t="s">
        <v>49</v>
      </c>
    </row>
    <row r="66" spans="1:21" s="43" customFormat="1" ht="15.95" customHeight="1">
      <c r="A66" s="18" t="str">
        <f t="shared" si="37"/>
        <v>General Re Life</v>
      </c>
      <c r="B66" s="19">
        <f t="shared" si="37"/>
        <v>175</v>
      </c>
      <c r="C66" s="19">
        <f t="shared" si="37"/>
        <v>0</v>
      </c>
      <c r="D66" s="19">
        <f t="shared" si="37"/>
        <v>0</v>
      </c>
      <c r="E66" s="20">
        <f t="shared" si="33"/>
        <v>175</v>
      </c>
      <c r="F66" s="19">
        <f t="shared" si="38"/>
        <v>0</v>
      </c>
      <c r="G66" s="19">
        <f t="shared" si="38"/>
        <v>0</v>
      </c>
      <c r="H66" s="19">
        <f t="shared" si="38"/>
        <v>0</v>
      </c>
      <c r="I66" s="20">
        <f t="shared" si="34"/>
        <v>0</v>
      </c>
      <c r="J66" s="19">
        <f t="shared" si="39"/>
        <v>203</v>
      </c>
      <c r="K66" s="19">
        <f t="shared" si="39"/>
        <v>0</v>
      </c>
      <c r="L66" s="19">
        <f t="shared" si="39"/>
        <v>0</v>
      </c>
      <c r="M66" s="21">
        <f t="shared" si="36"/>
        <v>203</v>
      </c>
    </row>
    <row r="67" spans="1:21" s="43" customFormat="1" ht="15.95" customHeight="1">
      <c r="A67" s="18" t="str">
        <f t="shared" ref="A67:D70" si="40">+A42</f>
        <v>Manufacturers Life</v>
      </c>
      <c r="B67" s="19">
        <f t="shared" si="40"/>
        <v>0</v>
      </c>
      <c r="C67" s="19">
        <f t="shared" si="40"/>
        <v>0</v>
      </c>
      <c r="D67" s="19">
        <f t="shared" si="40"/>
        <v>10771.738360144567</v>
      </c>
      <c r="E67" s="20">
        <f t="shared" si="33"/>
        <v>10771.738360144567</v>
      </c>
      <c r="F67" s="19">
        <f t="shared" ref="F67:H70" si="41">+F16</f>
        <v>0</v>
      </c>
      <c r="G67" s="19">
        <f t="shared" si="41"/>
        <v>0</v>
      </c>
      <c r="H67" s="19">
        <f t="shared" si="41"/>
        <v>275.38790724935285</v>
      </c>
      <c r="I67" s="20">
        <f t="shared" si="34"/>
        <v>275.38790724935285</v>
      </c>
      <c r="J67" s="19">
        <f t="shared" si="39"/>
        <v>0</v>
      </c>
      <c r="K67" s="19">
        <f t="shared" si="39"/>
        <v>0</v>
      </c>
      <c r="L67" s="19">
        <f t="shared" si="39"/>
        <v>10271.449340575862</v>
      </c>
      <c r="M67" s="21">
        <f t="shared" si="36"/>
        <v>10271.449340575862</v>
      </c>
    </row>
    <row r="68" spans="1:21" s="43" customFormat="1" ht="15.95" customHeight="1">
      <c r="A68" s="18" t="str">
        <f t="shared" si="40"/>
        <v>Munich Re (Canada)</v>
      </c>
      <c r="B68" s="19">
        <f t="shared" si="40"/>
        <v>396816</v>
      </c>
      <c r="C68" s="19">
        <f t="shared" si="40"/>
        <v>0</v>
      </c>
      <c r="D68" s="19">
        <f t="shared" si="40"/>
        <v>1</v>
      </c>
      <c r="E68" s="20">
        <f t="shared" si="33"/>
        <v>396817</v>
      </c>
      <c r="F68" s="19">
        <f t="shared" si="41"/>
        <v>49303</v>
      </c>
      <c r="G68" s="19">
        <f t="shared" si="41"/>
        <v>0</v>
      </c>
      <c r="H68" s="19">
        <f t="shared" si="41"/>
        <v>0</v>
      </c>
      <c r="I68" s="20">
        <f t="shared" si="34"/>
        <v>49303</v>
      </c>
      <c r="J68" s="19">
        <f t="shared" si="39"/>
        <v>408485</v>
      </c>
      <c r="K68" s="19">
        <f t="shared" si="39"/>
        <v>0</v>
      </c>
      <c r="L68" s="19">
        <f t="shared" si="39"/>
        <v>0</v>
      </c>
      <c r="M68" s="21">
        <f t="shared" si="36"/>
        <v>408485</v>
      </c>
    </row>
    <row r="69" spans="1:21" s="43" customFormat="1" ht="15.95" customHeight="1">
      <c r="A69" s="18" t="str">
        <f t="shared" si="40"/>
        <v>Optimum Re (Canada)</v>
      </c>
      <c r="B69" s="19">
        <f t="shared" si="40"/>
        <v>28522</v>
      </c>
      <c r="C69" s="19">
        <f t="shared" si="40"/>
        <v>391</v>
      </c>
      <c r="D69" s="19">
        <f t="shared" si="40"/>
        <v>0</v>
      </c>
      <c r="E69" s="20">
        <f t="shared" si="33"/>
        <v>28913</v>
      </c>
      <c r="F69" s="19">
        <f t="shared" si="41"/>
        <v>4007</v>
      </c>
      <c r="G69" s="19">
        <f t="shared" si="41"/>
        <v>0</v>
      </c>
      <c r="H69" s="19">
        <f t="shared" si="41"/>
        <v>0</v>
      </c>
      <c r="I69" s="20">
        <f t="shared" si="34"/>
        <v>4007</v>
      </c>
      <c r="J69" s="19">
        <f t="shared" si="39"/>
        <v>30526</v>
      </c>
      <c r="K69" s="19">
        <f t="shared" si="39"/>
        <v>371</v>
      </c>
      <c r="L69" s="19">
        <f t="shared" si="39"/>
        <v>0</v>
      </c>
      <c r="M69" s="21">
        <f t="shared" si="36"/>
        <v>30897</v>
      </c>
    </row>
    <row r="70" spans="1:21" s="43" customFormat="1" ht="15.95" customHeight="1">
      <c r="A70" s="18" t="str">
        <f t="shared" si="40"/>
        <v>Pacific Life</v>
      </c>
      <c r="B70" s="19">
        <f t="shared" si="40"/>
        <v>0</v>
      </c>
      <c r="C70" s="19">
        <f t="shared" si="40"/>
        <v>0</v>
      </c>
      <c r="D70" s="19">
        <f t="shared" si="40"/>
        <v>219.93113711728927</v>
      </c>
      <c r="E70" s="20">
        <f>+D70+C70+B70</f>
        <v>219.93113711728927</v>
      </c>
      <c r="F70" s="19">
        <f t="shared" si="41"/>
        <v>0</v>
      </c>
      <c r="G70" s="19">
        <f t="shared" si="41"/>
        <v>0</v>
      </c>
      <c r="H70" s="19">
        <f t="shared" si="41"/>
        <v>46.763984249890107</v>
      </c>
      <c r="I70" s="20">
        <f>+H70+G70+F70</f>
        <v>46.763984249890107</v>
      </c>
      <c r="J70" s="19">
        <f>+F45</f>
        <v>0</v>
      </c>
      <c r="K70" s="19">
        <f>+G45</f>
        <v>0</v>
      </c>
      <c r="L70" s="19">
        <f>+H45</f>
        <v>0</v>
      </c>
      <c r="M70" s="21">
        <f>+L70+K70+J70</f>
        <v>0</v>
      </c>
    </row>
    <row r="71" spans="1:21" s="43" customFormat="1" ht="15.95" customHeight="1">
      <c r="A71" s="18" t="str">
        <f t="shared" ref="A71:D73" si="42">+A46</f>
        <v>RGA Re (Canada)</v>
      </c>
      <c r="B71" s="19">
        <f t="shared" si="42"/>
        <v>249328</v>
      </c>
      <c r="C71" s="19">
        <f t="shared" si="42"/>
        <v>0</v>
      </c>
      <c r="D71" s="19">
        <f t="shared" si="42"/>
        <v>3370</v>
      </c>
      <c r="E71" s="20">
        <f t="shared" si="33"/>
        <v>252698</v>
      </c>
      <c r="F71" s="19">
        <f>+F20</f>
        <v>50441</v>
      </c>
      <c r="G71" s="19">
        <f>+G20</f>
        <v>300</v>
      </c>
      <c r="H71" s="19">
        <f>+H20</f>
        <v>0</v>
      </c>
      <c r="I71" s="20">
        <f t="shared" si="34"/>
        <v>50741</v>
      </c>
      <c r="J71" s="19">
        <f t="shared" ref="J71:L73" si="43">+F46</f>
        <v>281532</v>
      </c>
      <c r="K71" s="19">
        <f t="shared" si="43"/>
        <v>0</v>
      </c>
      <c r="L71" s="19">
        <f t="shared" si="43"/>
        <v>219.2711261494847</v>
      </c>
      <c r="M71" s="21">
        <f t="shared" si="36"/>
        <v>281751.27112614951</v>
      </c>
    </row>
    <row r="72" spans="1:21" s="43" customFormat="1" ht="15.95" customHeight="1">
      <c r="A72" s="18" t="str">
        <f t="shared" si="42"/>
        <v>SCOR Global Life (Canada)</v>
      </c>
      <c r="B72" s="19">
        <f t="shared" ref="B72:E73" si="44">+B47</f>
        <v>21062</v>
      </c>
      <c r="C72" s="19">
        <f t="shared" si="44"/>
        <v>0</v>
      </c>
      <c r="D72" s="19">
        <f t="shared" si="44"/>
        <v>0</v>
      </c>
      <c r="E72" s="19">
        <f t="shared" si="44"/>
        <v>21062</v>
      </c>
      <c r="F72" s="25">
        <f t="shared" ref="F72:H74" si="45">+F21</f>
        <v>4061</v>
      </c>
      <c r="G72" s="19">
        <f t="shared" si="45"/>
        <v>0</v>
      </c>
      <c r="H72" s="19">
        <f t="shared" si="45"/>
        <v>0</v>
      </c>
      <c r="I72" s="20">
        <f t="shared" si="34"/>
        <v>4061</v>
      </c>
      <c r="J72" s="19">
        <f t="shared" si="43"/>
        <v>22723</v>
      </c>
      <c r="K72" s="19">
        <f t="shared" si="43"/>
        <v>0</v>
      </c>
      <c r="L72" s="19">
        <f t="shared" si="43"/>
        <v>0</v>
      </c>
      <c r="M72" s="21">
        <f t="shared" si="36"/>
        <v>22723</v>
      </c>
    </row>
    <row r="73" spans="1:21" s="43" customFormat="1" ht="15.95" customHeight="1">
      <c r="A73" s="18" t="str">
        <f t="shared" si="42"/>
        <v xml:space="preserve">Sun Life </v>
      </c>
      <c r="B73" s="19">
        <f t="shared" si="44"/>
        <v>0</v>
      </c>
      <c r="C73" s="19">
        <f t="shared" si="44"/>
        <v>0</v>
      </c>
      <c r="D73" s="19">
        <f t="shared" si="44"/>
        <v>17538</v>
      </c>
      <c r="E73" s="19">
        <f t="shared" si="44"/>
        <v>17538</v>
      </c>
      <c r="F73" s="25">
        <f t="shared" si="45"/>
        <v>0</v>
      </c>
      <c r="G73" s="19">
        <f t="shared" si="45"/>
        <v>0</v>
      </c>
      <c r="H73" s="19">
        <f t="shared" si="45"/>
        <v>375</v>
      </c>
      <c r="I73" s="20">
        <f>+H73+G73+F73</f>
        <v>375</v>
      </c>
      <c r="J73" s="19">
        <f t="shared" si="43"/>
        <v>0</v>
      </c>
      <c r="K73" s="19">
        <f t="shared" si="43"/>
        <v>0</v>
      </c>
      <c r="L73" s="19">
        <f t="shared" si="43"/>
        <v>16331</v>
      </c>
      <c r="M73" s="21">
        <f t="shared" si="36"/>
        <v>16331</v>
      </c>
    </row>
    <row r="74" spans="1:21" s="43" customFormat="1" ht="15.95" customHeight="1" thickBot="1">
      <c r="A74" s="18" t="str">
        <f>+A49</f>
        <v xml:space="preserve">Swiss Re </v>
      </c>
      <c r="B74" s="19">
        <f>+B49</f>
        <v>320378</v>
      </c>
      <c r="C74" s="19">
        <f>+C49</f>
        <v>0</v>
      </c>
      <c r="D74" s="19">
        <f>+D49</f>
        <v>0</v>
      </c>
      <c r="E74" s="20">
        <f t="shared" si="33"/>
        <v>320378</v>
      </c>
      <c r="F74" s="19">
        <f t="shared" si="45"/>
        <v>44190</v>
      </c>
      <c r="G74" s="19">
        <f t="shared" si="45"/>
        <v>0</v>
      </c>
      <c r="H74" s="19">
        <f t="shared" si="45"/>
        <v>0</v>
      </c>
      <c r="I74" s="20">
        <f t="shared" si="34"/>
        <v>44190</v>
      </c>
      <c r="J74" s="19">
        <f>+F49</f>
        <v>342398</v>
      </c>
      <c r="K74" s="19">
        <f>+G49</f>
        <v>0</v>
      </c>
      <c r="L74" s="19">
        <f>+H49</f>
        <v>0</v>
      </c>
      <c r="M74" s="21">
        <f t="shared" si="36"/>
        <v>342398</v>
      </c>
    </row>
    <row r="75" spans="1:21" ht="15.95" customHeight="1" thickBot="1">
      <c r="A75" s="6" t="s">
        <v>13</v>
      </c>
      <c r="B75" s="7">
        <f t="shared" ref="B75:I75" si="46">SUM(B62:B74)</f>
        <v>1080913</v>
      </c>
      <c r="C75" s="7">
        <f t="shared" si="46"/>
        <v>19469</v>
      </c>
      <c r="D75" s="7">
        <f t="shared" si="46"/>
        <v>35544.195335504948</v>
      </c>
      <c r="E75" s="8">
        <f t="shared" si="46"/>
        <v>1135926.1953355048</v>
      </c>
      <c r="F75" s="7">
        <f t="shared" si="46"/>
        <v>152343</v>
      </c>
      <c r="G75" s="7">
        <f t="shared" si="46"/>
        <v>437</v>
      </c>
      <c r="H75" s="7">
        <f t="shared" si="46"/>
        <v>731.44547994916229</v>
      </c>
      <c r="I75" s="7">
        <f t="shared" si="46"/>
        <v>153511.44547994918</v>
      </c>
      <c r="J75" s="12">
        <f>SUM(J62:J74)</f>
        <v>1165863</v>
      </c>
      <c r="K75" s="7">
        <f>SUM(K62:K74)</f>
        <v>371</v>
      </c>
      <c r="L75" s="7">
        <f>SUM(L62:L74)</f>
        <v>29413.484393819257</v>
      </c>
      <c r="M75" s="13">
        <f>SUM(M62:M74)</f>
        <v>1135085.4843938192</v>
      </c>
    </row>
    <row r="76" spans="1:21" ht="15.95" customHeight="1">
      <c r="A76" s="2" t="str">
        <f>+A51</f>
        <v>DNR: Did Not Report</v>
      </c>
      <c r="B76" s="1"/>
      <c r="C76" s="1"/>
      <c r="D76" s="1"/>
      <c r="E76" s="1"/>
      <c r="F76" s="1"/>
      <c r="G76" s="1"/>
      <c r="H76" s="1"/>
      <c r="I76" s="1"/>
      <c r="J76" s="1"/>
      <c r="K76" s="1"/>
      <c r="L76" s="1"/>
      <c r="M76" s="1"/>
      <c r="N76" s="1"/>
      <c r="O76" s="1"/>
      <c r="P76" s="1"/>
      <c r="Q76" s="5"/>
      <c r="R76" s="5"/>
      <c r="S76" s="5"/>
      <c r="T76" s="5"/>
      <c r="U76" s="5"/>
    </row>
    <row r="77" spans="1:21" ht="15.95" customHeight="1">
      <c r="A77" s="2" t="str">
        <f>+A52</f>
        <v>Canadian Exchange Rate Used: 2008 = 0.818438 and 2009 = .962279</v>
      </c>
      <c r="B77" s="1"/>
      <c r="C77" s="1"/>
      <c r="D77" s="1"/>
      <c r="E77" s="1"/>
      <c r="F77" s="1"/>
      <c r="G77" s="1"/>
      <c r="H77" s="1"/>
      <c r="I77" s="1"/>
      <c r="J77" s="1"/>
      <c r="K77" s="1"/>
      <c r="L77" s="1"/>
      <c r="M77" s="1"/>
      <c r="N77" s="1"/>
      <c r="O77" s="1"/>
      <c r="P77" s="1"/>
      <c r="Q77" s="1"/>
      <c r="R77" s="1"/>
      <c r="S77" s="1"/>
      <c r="T77" s="1"/>
      <c r="U77" s="1"/>
    </row>
    <row r="78" spans="1:21" ht="15.95" customHeight="1">
      <c r="A78" s="1"/>
      <c r="B78" s="1"/>
      <c r="C78" s="1"/>
      <c r="D78" s="1"/>
      <c r="E78" s="1"/>
      <c r="F78" s="1"/>
      <c r="G78" s="1"/>
      <c r="H78" s="1"/>
      <c r="I78" s="1"/>
      <c r="J78" s="1"/>
      <c r="K78" s="1"/>
      <c r="L78" s="1"/>
      <c r="M78" s="1"/>
      <c r="N78" s="1"/>
      <c r="O78" s="1"/>
      <c r="P78" s="1"/>
      <c r="Q78" s="1"/>
      <c r="R78" s="1"/>
      <c r="S78" s="1"/>
      <c r="T78" s="1"/>
      <c r="U78" s="1"/>
    </row>
    <row r="79" spans="1:21" ht="15.95" customHeight="1">
      <c r="A79" s="1"/>
      <c r="B79" s="1"/>
      <c r="C79" s="1"/>
      <c r="D79" s="1"/>
      <c r="E79" s="1"/>
      <c r="F79" s="1"/>
      <c r="G79" s="1"/>
      <c r="H79" s="1"/>
      <c r="I79" s="1"/>
      <c r="J79" s="1"/>
      <c r="K79" s="1"/>
      <c r="L79" s="1"/>
      <c r="M79" s="1"/>
      <c r="N79" s="1"/>
      <c r="O79" s="1"/>
      <c r="P79" s="1"/>
      <c r="Q79" s="1"/>
      <c r="R79" s="1"/>
      <c r="S79" s="1"/>
      <c r="T79" s="1"/>
      <c r="U79" s="1"/>
    </row>
    <row r="80" spans="1:21" ht="15.95" customHeight="1">
      <c r="A80" s="1"/>
      <c r="B80" s="1"/>
      <c r="C80" s="1"/>
      <c r="D80" s="1"/>
      <c r="E80" s="1"/>
      <c r="F80" s="1"/>
      <c r="G80" s="1"/>
      <c r="H80" s="1"/>
      <c r="I80" s="1"/>
      <c r="J80" s="1"/>
      <c r="K80" s="1"/>
      <c r="L80" s="1"/>
      <c r="M80" s="1"/>
      <c r="N80" s="1"/>
      <c r="O80" s="1"/>
      <c r="P80" s="1"/>
      <c r="Q80" s="1"/>
      <c r="R80" s="1"/>
      <c r="S80" s="1"/>
      <c r="T80" s="1"/>
      <c r="U80" s="1"/>
    </row>
    <row r="81" spans="1:21" ht="15.95" customHeight="1">
      <c r="A81" s="1"/>
      <c r="B81" s="1"/>
      <c r="C81" s="1"/>
      <c r="D81" s="1"/>
      <c r="E81" s="1"/>
      <c r="F81" s="1"/>
      <c r="G81" s="1"/>
      <c r="H81" s="1"/>
      <c r="I81" s="1"/>
      <c r="J81" s="1"/>
      <c r="K81" s="1"/>
      <c r="L81" s="1"/>
      <c r="M81" s="1"/>
      <c r="N81" s="1"/>
      <c r="O81" s="1"/>
      <c r="P81" s="1"/>
      <c r="Q81" s="1"/>
      <c r="R81" s="1"/>
      <c r="S81" s="1"/>
      <c r="T81" s="1"/>
      <c r="U81" s="1"/>
    </row>
    <row r="82" spans="1:21" ht="15.95" customHeight="1">
      <c r="A82" s="1"/>
      <c r="B82" s="1"/>
      <c r="C82" s="1"/>
      <c r="D82" s="1"/>
      <c r="E82" s="1"/>
      <c r="F82" s="1"/>
      <c r="G82" s="1"/>
      <c r="H82" s="1"/>
      <c r="I82" s="1"/>
      <c r="J82" s="1"/>
      <c r="K82" s="1"/>
      <c r="L82" s="1"/>
      <c r="M82" s="1"/>
      <c r="N82" s="1"/>
      <c r="O82" s="1"/>
      <c r="P82" s="1"/>
      <c r="Q82" s="1"/>
      <c r="R82" s="1"/>
      <c r="S82" s="1"/>
      <c r="T82" s="1"/>
      <c r="U82" s="1"/>
    </row>
    <row r="83" spans="1:21" ht="15.95" customHeight="1">
      <c r="A83" s="1"/>
      <c r="B83" s="1"/>
      <c r="C83" s="1"/>
      <c r="D83" s="1"/>
      <c r="E83" s="1"/>
      <c r="F83" s="1"/>
      <c r="G83" s="1"/>
      <c r="H83" s="1"/>
      <c r="I83" s="1"/>
      <c r="J83" s="1"/>
      <c r="K83" s="1"/>
      <c r="L83" s="1"/>
      <c r="M83" s="1"/>
      <c r="N83" s="1"/>
      <c r="O83" s="1"/>
      <c r="P83" s="1"/>
      <c r="Q83" s="1"/>
      <c r="R83" s="1"/>
      <c r="S83" s="1"/>
      <c r="T83" s="1"/>
      <c r="U83" s="1"/>
    </row>
    <row r="84" spans="1:21" ht="15.95" customHeight="1">
      <c r="A84" s="1"/>
      <c r="B84" s="1"/>
      <c r="C84" s="1"/>
      <c r="D84" s="1"/>
      <c r="E84" s="1"/>
      <c r="F84" s="1"/>
      <c r="G84" s="1"/>
      <c r="H84" s="1"/>
      <c r="I84" s="1"/>
      <c r="J84" s="1"/>
      <c r="K84" s="1"/>
      <c r="L84" s="1"/>
      <c r="M84" s="1"/>
      <c r="N84" s="1"/>
      <c r="O84" s="1"/>
      <c r="P84" s="1"/>
      <c r="Q84" s="1"/>
      <c r="R84" s="1"/>
      <c r="S84" s="1"/>
      <c r="T84" s="1"/>
      <c r="U84" s="1"/>
    </row>
    <row r="85" spans="1:21" ht="15.95" customHeight="1">
      <c r="A85" s="1"/>
      <c r="B85" s="1"/>
      <c r="C85" s="1"/>
      <c r="D85" s="1"/>
      <c r="E85" s="1"/>
      <c r="F85" s="1"/>
      <c r="G85" s="1"/>
      <c r="H85" s="1"/>
      <c r="I85" s="1"/>
      <c r="J85" s="1"/>
      <c r="K85" s="1"/>
      <c r="L85" s="1"/>
      <c r="M85" s="1"/>
      <c r="N85" s="1"/>
      <c r="O85" s="1"/>
      <c r="P85" s="1"/>
      <c r="Q85" s="1"/>
      <c r="R85" s="1"/>
      <c r="S85" s="1"/>
      <c r="T85" s="1"/>
      <c r="U85" s="1"/>
    </row>
    <row r="86" spans="1:21" ht="15.95" customHeight="1">
      <c r="A86" s="1"/>
      <c r="B86" s="1"/>
      <c r="C86" s="1"/>
      <c r="D86" s="1"/>
      <c r="E86" s="1"/>
      <c r="F86" s="1"/>
      <c r="G86" s="1"/>
      <c r="H86" s="1"/>
      <c r="I86" s="1"/>
      <c r="J86" s="1"/>
      <c r="K86" s="1"/>
      <c r="L86" s="1"/>
      <c r="M86" s="1"/>
      <c r="N86" s="1"/>
      <c r="O86" s="1"/>
      <c r="P86" s="1"/>
      <c r="Q86" s="1"/>
      <c r="R86" s="1"/>
      <c r="S86" s="1"/>
      <c r="T86" s="1"/>
      <c r="U86" s="1"/>
    </row>
    <row r="87" spans="1:21" ht="15.95" customHeight="1">
      <c r="A87" s="1"/>
      <c r="B87" s="1"/>
      <c r="C87" s="1"/>
      <c r="D87" s="1"/>
      <c r="E87" s="1"/>
      <c r="F87" s="1"/>
      <c r="G87" s="1"/>
      <c r="H87" s="1"/>
      <c r="I87" s="1"/>
      <c r="J87" s="1"/>
      <c r="K87" s="1"/>
      <c r="L87" s="1"/>
      <c r="M87" s="1"/>
      <c r="N87" s="1"/>
      <c r="O87" s="1"/>
      <c r="P87" s="1"/>
      <c r="Q87" s="1"/>
      <c r="R87" s="1"/>
      <c r="S87" s="1"/>
      <c r="T87" s="1"/>
      <c r="U87" s="1"/>
    </row>
    <row r="88" spans="1:21" ht="15.95" customHeight="1">
      <c r="A88" s="1"/>
      <c r="B88" s="1"/>
      <c r="C88" s="1"/>
      <c r="D88" s="1"/>
      <c r="E88" s="1"/>
      <c r="F88" s="1"/>
      <c r="G88" s="1"/>
      <c r="H88" s="1"/>
      <c r="I88" s="1"/>
      <c r="J88" s="1"/>
      <c r="K88" s="1"/>
      <c r="L88" s="1"/>
      <c r="M88" s="1"/>
      <c r="N88" s="1"/>
      <c r="O88" s="1"/>
      <c r="P88" s="1"/>
      <c r="Q88" s="1"/>
      <c r="R88" s="1"/>
      <c r="S88" s="1"/>
      <c r="T88" s="1"/>
      <c r="U88" s="1"/>
    </row>
  </sheetData>
  <mergeCells count="2">
    <mergeCell ref="J7:M7"/>
    <mergeCell ref="J33:M33"/>
  </mergeCells>
  <phoneticPr fontId="0" type="noConversion"/>
  <pageMargins left="0.75" right="0.75" top="1" bottom="1" header="0.5" footer="0.5"/>
  <pageSetup scale="51" fitToHeight="3" orientation="landscape" verticalDpi="300" r:id="rId1"/>
  <headerFooter alignWithMargins="0"/>
  <rowBreaks count="3" manualBreakCount="3">
    <brk id="26" max="20" man="1"/>
    <brk id="27" max="20" man="1"/>
    <brk id="52" max="20" man="1"/>
  </rowBreaks>
  <colBreaks count="2" manualBreakCount="2">
    <brk id="3" max="76" man="1"/>
    <brk id="4" max="7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51"/>
  <sheetViews>
    <sheetView topLeftCell="A28" workbookViewId="0">
      <selection activeCell="A41" sqref="A41"/>
    </sheetView>
  </sheetViews>
  <sheetFormatPr defaultRowHeight="12.75"/>
  <cols>
    <col min="1" max="1" width="31.28515625" customWidth="1"/>
    <col min="2" max="4" width="11.42578125" bestFit="1" customWidth="1"/>
    <col min="5" max="7" width="9" bestFit="1" customWidth="1"/>
    <col min="9" max="9" width="9.5703125" customWidth="1"/>
    <col min="10" max="10" width="10.140625" customWidth="1"/>
    <col min="11" max="13" width="11.42578125" bestFit="1" customWidth="1"/>
  </cols>
  <sheetData>
    <row r="3" spans="1:13" ht="15">
      <c r="A3" s="157" t="s">
        <v>70</v>
      </c>
      <c r="B3" s="157"/>
      <c r="C3" s="157"/>
      <c r="D3" s="157"/>
      <c r="E3" s="157"/>
      <c r="F3" s="157"/>
      <c r="G3" s="157"/>
      <c r="H3" s="157"/>
      <c r="I3" s="157"/>
      <c r="J3" s="157"/>
      <c r="K3" s="157"/>
      <c r="L3" s="157"/>
      <c r="M3" s="157"/>
    </row>
    <row r="4" spans="1:13" ht="13.5" thickBot="1"/>
    <row r="5" spans="1:13">
      <c r="A5" s="158" t="s">
        <v>2</v>
      </c>
      <c r="B5" s="160" t="s">
        <v>62</v>
      </c>
      <c r="C5" s="165"/>
      <c r="D5" s="166"/>
      <c r="E5" s="160" t="s">
        <v>63</v>
      </c>
      <c r="F5" s="165"/>
      <c r="G5" s="166"/>
      <c r="H5" s="160" t="s">
        <v>64</v>
      </c>
      <c r="I5" s="165"/>
      <c r="J5" s="166"/>
      <c r="K5" s="160" t="s">
        <v>6</v>
      </c>
      <c r="L5" s="165"/>
      <c r="M5" s="167"/>
    </row>
    <row r="6" spans="1:13" ht="13.5" thickBot="1">
      <c r="A6" s="164"/>
      <c r="B6" s="83" t="s">
        <v>60</v>
      </c>
      <c r="C6" s="84" t="s">
        <v>61</v>
      </c>
      <c r="D6" s="85" t="s">
        <v>6</v>
      </c>
      <c r="E6" s="83" t="s">
        <v>60</v>
      </c>
      <c r="F6" s="84" t="s">
        <v>61</v>
      </c>
      <c r="G6" s="85" t="s">
        <v>6</v>
      </c>
      <c r="H6" s="83" t="s">
        <v>60</v>
      </c>
      <c r="I6" s="84" t="s">
        <v>61</v>
      </c>
      <c r="J6" s="85" t="s">
        <v>6</v>
      </c>
      <c r="K6" s="83" t="s">
        <v>60</v>
      </c>
      <c r="L6" s="84" t="s">
        <v>61</v>
      </c>
      <c r="M6" s="86" t="s">
        <v>6</v>
      </c>
    </row>
    <row r="7" spans="1:13" ht="14.25">
      <c r="A7" s="80" t="s">
        <v>42</v>
      </c>
      <c r="B7" s="87">
        <v>4390</v>
      </c>
      <c r="C7" s="88">
        <v>2088</v>
      </c>
      <c r="D7" s="89">
        <f t="shared" ref="D7:D19" si="0">+B7+C7</f>
        <v>6478</v>
      </c>
      <c r="E7" s="110">
        <v>0</v>
      </c>
      <c r="F7" s="88">
        <v>0</v>
      </c>
      <c r="G7" s="89">
        <f t="shared" ref="G7:G20" si="1">+E7+F7</f>
        <v>0</v>
      </c>
      <c r="H7" s="110">
        <v>0</v>
      </c>
      <c r="I7" s="88">
        <v>0</v>
      </c>
      <c r="J7" s="89">
        <f t="shared" ref="J7:J20" si="2">+H7+I7</f>
        <v>0</v>
      </c>
      <c r="K7" s="87">
        <f t="shared" ref="K7:L23" si="3">+H7+E7+B7</f>
        <v>4390</v>
      </c>
      <c r="L7" s="88">
        <f t="shared" si="3"/>
        <v>2088</v>
      </c>
      <c r="M7" s="89">
        <f t="shared" ref="M7:M21" si="4">+K7+L7</f>
        <v>6478</v>
      </c>
    </row>
    <row r="8" spans="1:13" ht="14.25">
      <c r="A8" s="80" t="s">
        <v>69</v>
      </c>
      <c r="B8" s="87">
        <v>0</v>
      </c>
      <c r="C8" s="88">
        <v>0</v>
      </c>
      <c r="D8" s="89">
        <f>+B8+C8</f>
        <v>0</v>
      </c>
      <c r="E8" s="87">
        <v>0</v>
      </c>
      <c r="F8" s="88">
        <v>0</v>
      </c>
      <c r="G8" s="89">
        <f>+E8+F8</f>
        <v>0</v>
      </c>
      <c r="H8" s="87">
        <v>2361</v>
      </c>
      <c r="I8" s="88">
        <v>329</v>
      </c>
      <c r="J8" s="89">
        <f>+H8+I8</f>
        <v>2690</v>
      </c>
      <c r="K8" s="87">
        <f>+H8+E8+B8</f>
        <v>2361</v>
      </c>
      <c r="L8" s="88">
        <f>+I8+F8+C8</f>
        <v>329</v>
      </c>
      <c r="M8" s="89">
        <f>+K8+L8</f>
        <v>2690</v>
      </c>
    </row>
    <row r="9" spans="1:13" ht="14.25">
      <c r="A9" s="80" t="s">
        <v>32</v>
      </c>
      <c r="B9" s="87">
        <v>18970</v>
      </c>
      <c r="C9" s="88">
        <v>728</v>
      </c>
      <c r="D9" s="89">
        <f t="shared" si="0"/>
        <v>19698</v>
      </c>
      <c r="E9" s="87">
        <v>71601</v>
      </c>
      <c r="F9" s="88">
        <v>0</v>
      </c>
      <c r="G9" s="89">
        <f t="shared" si="1"/>
        <v>71601</v>
      </c>
      <c r="H9" s="87">
        <v>0</v>
      </c>
      <c r="I9" s="88">
        <v>0</v>
      </c>
      <c r="J9" s="89">
        <f t="shared" si="2"/>
        <v>0</v>
      </c>
      <c r="K9" s="87">
        <f t="shared" si="3"/>
        <v>90571</v>
      </c>
      <c r="L9" s="88">
        <f t="shared" si="3"/>
        <v>728</v>
      </c>
      <c r="M9" s="89">
        <f t="shared" si="4"/>
        <v>91299</v>
      </c>
    </row>
    <row r="10" spans="1:13" ht="14.25">
      <c r="A10" s="80" t="s">
        <v>48</v>
      </c>
      <c r="B10" s="87">
        <v>0</v>
      </c>
      <c r="C10" s="88">
        <v>0</v>
      </c>
      <c r="D10" s="89">
        <f>+B10+C10</f>
        <v>0</v>
      </c>
      <c r="E10" s="87">
        <v>0</v>
      </c>
      <c r="F10" s="88">
        <v>0</v>
      </c>
      <c r="G10" s="89">
        <f>+E10+F10</f>
        <v>0</v>
      </c>
      <c r="H10" s="87">
        <v>0</v>
      </c>
      <c r="I10" s="88">
        <v>0</v>
      </c>
      <c r="J10" s="89">
        <f>+H10+I10</f>
        <v>0</v>
      </c>
      <c r="K10" s="87">
        <f>+H10+E10+B10</f>
        <v>0</v>
      </c>
      <c r="L10" s="88">
        <f>+I10+F10+C10</f>
        <v>0</v>
      </c>
      <c r="M10" s="89">
        <f>+K10+L10</f>
        <v>0</v>
      </c>
    </row>
    <row r="11" spans="1:13" ht="14.25">
      <c r="A11" s="80" t="s">
        <v>36</v>
      </c>
      <c r="B11" s="87">
        <v>9982</v>
      </c>
      <c r="C11" s="88">
        <v>59</v>
      </c>
      <c r="D11" s="89">
        <f t="shared" si="0"/>
        <v>10041</v>
      </c>
      <c r="E11" s="87">
        <v>0</v>
      </c>
      <c r="F11" s="88">
        <v>0</v>
      </c>
      <c r="G11" s="89">
        <f t="shared" si="1"/>
        <v>0</v>
      </c>
      <c r="H11" s="87">
        <v>0</v>
      </c>
      <c r="I11" s="88">
        <v>0</v>
      </c>
      <c r="J11" s="89">
        <f t="shared" si="2"/>
        <v>0</v>
      </c>
      <c r="K11" s="87">
        <f t="shared" si="3"/>
        <v>9982</v>
      </c>
      <c r="L11" s="88">
        <f t="shared" si="3"/>
        <v>59</v>
      </c>
      <c r="M11" s="89">
        <f t="shared" si="4"/>
        <v>10041</v>
      </c>
    </row>
    <row r="12" spans="1:13" ht="14.25">
      <c r="A12" s="80" t="s">
        <v>38</v>
      </c>
      <c r="B12" s="87">
        <v>52957</v>
      </c>
      <c r="C12" s="88">
        <v>24825</v>
      </c>
      <c r="D12" s="89">
        <f t="shared" si="0"/>
        <v>77782</v>
      </c>
      <c r="E12" s="87">
        <v>0</v>
      </c>
      <c r="F12" s="88">
        <v>0</v>
      </c>
      <c r="G12" s="89">
        <f t="shared" si="1"/>
        <v>0</v>
      </c>
      <c r="H12" s="87">
        <v>0</v>
      </c>
      <c r="I12" s="88">
        <v>0</v>
      </c>
      <c r="J12" s="89">
        <f t="shared" si="2"/>
        <v>0</v>
      </c>
      <c r="K12" s="87">
        <f t="shared" si="3"/>
        <v>52957</v>
      </c>
      <c r="L12" s="88">
        <f t="shared" si="3"/>
        <v>24825</v>
      </c>
      <c r="M12" s="89">
        <f t="shared" si="4"/>
        <v>77782</v>
      </c>
    </row>
    <row r="13" spans="1:13" ht="14.25">
      <c r="A13" s="80" t="s">
        <v>65</v>
      </c>
      <c r="B13" s="87">
        <v>19275</v>
      </c>
      <c r="C13" s="88">
        <v>5696</v>
      </c>
      <c r="D13" s="89">
        <f t="shared" si="0"/>
        <v>24971</v>
      </c>
      <c r="E13" s="87">
        <v>7707</v>
      </c>
      <c r="F13" s="88">
        <v>0</v>
      </c>
      <c r="G13" s="89">
        <f t="shared" si="1"/>
        <v>7707</v>
      </c>
      <c r="H13" s="87">
        <v>0</v>
      </c>
      <c r="I13" s="88">
        <v>0</v>
      </c>
      <c r="J13" s="89">
        <f t="shared" si="2"/>
        <v>0</v>
      </c>
      <c r="K13" s="87">
        <f t="shared" si="3"/>
        <v>26982</v>
      </c>
      <c r="L13" s="88">
        <f t="shared" si="3"/>
        <v>5696</v>
      </c>
      <c r="M13" s="89">
        <f t="shared" si="4"/>
        <v>32678</v>
      </c>
    </row>
    <row r="14" spans="1:13" ht="14.25">
      <c r="A14" s="80" t="s">
        <v>9</v>
      </c>
      <c r="B14" s="87">
        <v>0</v>
      </c>
      <c r="C14" s="88">
        <v>0</v>
      </c>
      <c r="D14" s="89">
        <f t="shared" si="0"/>
        <v>0</v>
      </c>
      <c r="E14" s="87">
        <v>0</v>
      </c>
      <c r="F14" s="88">
        <v>0</v>
      </c>
      <c r="G14" s="89">
        <f t="shared" si="1"/>
        <v>0</v>
      </c>
      <c r="H14" s="87">
        <v>2795</v>
      </c>
      <c r="I14" s="88">
        <v>30</v>
      </c>
      <c r="J14" s="89">
        <f t="shared" si="2"/>
        <v>2825</v>
      </c>
      <c r="K14" s="87">
        <f t="shared" si="3"/>
        <v>2795</v>
      </c>
      <c r="L14" s="88">
        <f t="shared" si="3"/>
        <v>30</v>
      </c>
      <c r="M14" s="89">
        <f t="shared" si="4"/>
        <v>2825</v>
      </c>
    </row>
    <row r="15" spans="1:13" ht="14.25">
      <c r="A15" s="80" t="s">
        <v>66</v>
      </c>
      <c r="B15" s="87">
        <v>51669</v>
      </c>
      <c r="C15" s="88">
        <v>7489</v>
      </c>
      <c r="D15" s="89">
        <f t="shared" si="0"/>
        <v>59158</v>
      </c>
      <c r="E15" s="87">
        <v>43</v>
      </c>
      <c r="F15" s="88">
        <v>3</v>
      </c>
      <c r="G15" s="89">
        <f t="shared" si="1"/>
        <v>46</v>
      </c>
      <c r="H15" s="87">
        <v>4</v>
      </c>
      <c r="I15" s="88">
        <v>0</v>
      </c>
      <c r="J15" s="89">
        <f t="shared" si="2"/>
        <v>4</v>
      </c>
      <c r="K15" s="87">
        <f t="shared" si="3"/>
        <v>51716</v>
      </c>
      <c r="L15" s="88">
        <f t="shared" si="3"/>
        <v>7492</v>
      </c>
      <c r="M15" s="89">
        <f t="shared" si="4"/>
        <v>59208</v>
      </c>
    </row>
    <row r="16" spans="1:13" ht="14.25">
      <c r="A16" s="80" t="s">
        <v>11</v>
      </c>
      <c r="B16" s="87">
        <v>4591</v>
      </c>
      <c r="C16" s="88">
        <v>443</v>
      </c>
      <c r="D16" s="89">
        <f t="shared" si="0"/>
        <v>5034</v>
      </c>
      <c r="E16" s="87">
        <v>0</v>
      </c>
      <c r="F16" s="88">
        <v>0</v>
      </c>
      <c r="G16" s="89">
        <f t="shared" si="1"/>
        <v>0</v>
      </c>
      <c r="H16" s="87">
        <v>0</v>
      </c>
      <c r="I16" s="88">
        <v>0</v>
      </c>
      <c r="J16" s="89">
        <f t="shared" si="2"/>
        <v>0</v>
      </c>
      <c r="K16" s="87">
        <f t="shared" si="3"/>
        <v>4591</v>
      </c>
      <c r="L16" s="88">
        <f t="shared" si="3"/>
        <v>443</v>
      </c>
      <c r="M16" s="89">
        <f t="shared" si="4"/>
        <v>5034</v>
      </c>
    </row>
    <row r="17" spans="1:13" ht="14.25">
      <c r="A17" s="80" t="s">
        <v>37</v>
      </c>
      <c r="B17" s="87">
        <v>0</v>
      </c>
      <c r="C17" s="88">
        <v>0</v>
      </c>
      <c r="D17" s="89">
        <f t="shared" si="0"/>
        <v>0</v>
      </c>
      <c r="E17" s="87">
        <v>0</v>
      </c>
      <c r="F17" s="88">
        <v>0</v>
      </c>
      <c r="G17" s="89">
        <f t="shared" si="1"/>
        <v>0</v>
      </c>
      <c r="H17" s="87">
        <v>85</v>
      </c>
      <c r="I17" s="88">
        <v>0</v>
      </c>
      <c r="J17" s="89">
        <f t="shared" si="2"/>
        <v>85</v>
      </c>
      <c r="K17" s="87">
        <f t="shared" si="3"/>
        <v>85</v>
      </c>
      <c r="L17" s="88">
        <f t="shared" si="3"/>
        <v>0</v>
      </c>
      <c r="M17" s="89">
        <f t="shared" si="4"/>
        <v>85</v>
      </c>
    </row>
    <row r="18" spans="1:13" ht="14.25">
      <c r="A18" s="80" t="s">
        <v>41</v>
      </c>
      <c r="B18" s="87">
        <v>92139</v>
      </c>
      <c r="C18" s="88">
        <v>40797</v>
      </c>
      <c r="D18" s="89">
        <f t="shared" si="0"/>
        <v>132936</v>
      </c>
      <c r="E18" s="87">
        <v>8118</v>
      </c>
      <c r="F18" s="88">
        <v>6667</v>
      </c>
      <c r="G18" s="89">
        <f t="shared" si="1"/>
        <v>14785</v>
      </c>
      <c r="H18" s="87">
        <v>0</v>
      </c>
      <c r="I18" s="88">
        <v>0</v>
      </c>
      <c r="J18" s="89">
        <f t="shared" si="2"/>
        <v>0</v>
      </c>
      <c r="K18" s="87">
        <f t="shared" si="3"/>
        <v>100257</v>
      </c>
      <c r="L18" s="88">
        <f t="shared" si="3"/>
        <v>47464</v>
      </c>
      <c r="M18" s="89">
        <f t="shared" si="4"/>
        <v>147721</v>
      </c>
    </row>
    <row r="19" spans="1:13" ht="14.25">
      <c r="A19" s="80" t="s">
        <v>19</v>
      </c>
      <c r="B19" s="87">
        <v>428</v>
      </c>
      <c r="C19" s="88">
        <v>0</v>
      </c>
      <c r="D19" s="89">
        <f t="shared" si="0"/>
        <v>428</v>
      </c>
      <c r="E19" s="87">
        <v>0</v>
      </c>
      <c r="F19" s="88">
        <v>0</v>
      </c>
      <c r="G19" s="89">
        <f t="shared" si="1"/>
        <v>0</v>
      </c>
      <c r="H19" s="87">
        <v>0</v>
      </c>
      <c r="I19" s="88">
        <v>0</v>
      </c>
      <c r="J19" s="89">
        <f t="shared" si="2"/>
        <v>0</v>
      </c>
      <c r="K19" s="87">
        <f t="shared" si="3"/>
        <v>428</v>
      </c>
      <c r="L19" s="88">
        <f t="shared" si="3"/>
        <v>0</v>
      </c>
      <c r="M19" s="89">
        <f t="shared" si="4"/>
        <v>428</v>
      </c>
    </row>
    <row r="20" spans="1:13" ht="14.25">
      <c r="A20" s="80" t="s">
        <v>51</v>
      </c>
      <c r="B20" s="107" t="s">
        <v>49</v>
      </c>
      <c r="C20" s="108" t="s">
        <v>49</v>
      </c>
      <c r="D20" s="108" t="s">
        <v>49</v>
      </c>
      <c r="E20" s="87">
        <v>0</v>
      </c>
      <c r="F20" s="88">
        <v>0</v>
      </c>
      <c r="G20" s="89">
        <f t="shared" si="1"/>
        <v>0</v>
      </c>
      <c r="H20" s="87">
        <v>0</v>
      </c>
      <c r="I20" s="88">
        <v>0</v>
      </c>
      <c r="J20" s="89">
        <f t="shared" si="2"/>
        <v>0</v>
      </c>
      <c r="K20" s="107" t="s">
        <v>49</v>
      </c>
      <c r="L20" s="108" t="s">
        <v>49</v>
      </c>
      <c r="M20" s="109" t="s">
        <v>49</v>
      </c>
    </row>
    <row r="21" spans="1:13" ht="14.25">
      <c r="A21" s="80" t="s">
        <v>44</v>
      </c>
      <c r="B21" s="87">
        <v>0</v>
      </c>
      <c r="C21" s="88">
        <v>0</v>
      </c>
      <c r="D21" s="89">
        <f>+B21+C21</f>
        <v>0</v>
      </c>
      <c r="E21" s="87">
        <v>0</v>
      </c>
      <c r="F21" s="88">
        <v>0</v>
      </c>
      <c r="G21" s="89">
        <f>+E21+F21</f>
        <v>0</v>
      </c>
      <c r="H21" s="87">
        <v>0</v>
      </c>
      <c r="I21" s="88">
        <v>0</v>
      </c>
      <c r="J21" s="89">
        <f>+H21+I21</f>
        <v>0</v>
      </c>
      <c r="K21" s="87">
        <f t="shared" si="3"/>
        <v>0</v>
      </c>
      <c r="L21" s="88">
        <f t="shared" si="3"/>
        <v>0</v>
      </c>
      <c r="M21" s="89">
        <f t="shared" si="4"/>
        <v>0</v>
      </c>
    </row>
    <row r="22" spans="1:13" ht="14.25">
      <c r="A22" s="80" t="s">
        <v>35</v>
      </c>
      <c r="B22" s="87">
        <v>47120</v>
      </c>
      <c r="C22" s="88">
        <v>23479</v>
      </c>
      <c r="D22" s="89">
        <f>+B22+C22</f>
        <v>70599</v>
      </c>
      <c r="E22" s="87">
        <v>0</v>
      </c>
      <c r="F22" s="88">
        <v>95</v>
      </c>
      <c r="G22" s="89">
        <f>+E22+F22</f>
        <v>95</v>
      </c>
      <c r="H22" s="87">
        <v>0</v>
      </c>
      <c r="I22" s="88">
        <v>0</v>
      </c>
      <c r="J22" s="89">
        <v>0</v>
      </c>
      <c r="K22" s="87">
        <f t="shared" si="3"/>
        <v>47120</v>
      </c>
      <c r="L22" s="88">
        <f t="shared" si="3"/>
        <v>23574</v>
      </c>
      <c r="M22" s="89">
        <f>+K22+L22</f>
        <v>70694</v>
      </c>
    </row>
    <row r="23" spans="1:13" ht="15" thickBot="1">
      <c r="A23" s="80" t="s">
        <v>12</v>
      </c>
      <c r="B23" s="87">
        <v>21107</v>
      </c>
      <c r="C23" s="88">
        <v>54932</v>
      </c>
      <c r="D23" s="89">
        <f>+B23+C23</f>
        <v>76039</v>
      </c>
      <c r="E23" s="111">
        <v>1</v>
      </c>
      <c r="F23" s="88">
        <v>1</v>
      </c>
      <c r="G23" s="89">
        <f>+E23+F23</f>
        <v>2</v>
      </c>
      <c r="H23" s="111">
        <v>0</v>
      </c>
      <c r="I23" s="88">
        <v>0</v>
      </c>
      <c r="J23" s="89">
        <f>+H23+I23</f>
        <v>0</v>
      </c>
      <c r="K23" s="87">
        <f t="shared" si="3"/>
        <v>21108</v>
      </c>
      <c r="L23" s="88">
        <f t="shared" si="3"/>
        <v>54933</v>
      </c>
      <c r="M23" s="89">
        <f>+K23+L23</f>
        <v>76041</v>
      </c>
    </row>
    <row r="24" spans="1:13" ht="15.75" thickBot="1">
      <c r="A24" s="81" t="s">
        <v>13</v>
      </c>
      <c r="B24" s="90">
        <f t="shared" ref="B24:M24" si="5">SUM(B7:B23)</f>
        <v>322628</v>
      </c>
      <c r="C24" s="91">
        <f t="shared" si="5"/>
        <v>160536</v>
      </c>
      <c r="D24" s="92">
        <f t="shared" si="5"/>
        <v>483164</v>
      </c>
      <c r="E24" s="90">
        <f t="shared" si="5"/>
        <v>87470</v>
      </c>
      <c r="F24" s="91">
        <f t="shared" si="5"/>
        <v>6766</v>
      </c>
      <c r="G24" s="92">
        <f t="shared" si="5"/>
        <v>94236</v>
      </c>
      <c r="H24" s="90">
        <f t="shared" si="5"/>
        <v>5245</v>
      </c>
      <c r="I24" s="91">
        <f t="shared" si="5"/>
        <v>359</v>
      </c>
      <c r="J24" s="92">
        <f t="shared" si="5"/>
        <v>5604</v>
      </c>
      <c r="K24" s="90">
        <f t="shared" si="5"/>
        <v>415343</v>
      </c>
      <c r="L24" s="91">
        <f t="shared" si="5"/>
        <v>167661</v>
      </c>
      <c r="M24" s="92">
        <f t="shared" si="5"/>
        <v>583004</v>
      </c>
    </row>
    <row r="25" spans="1:13" ht="15">
      <c r="A25" s="14" t="s">
        <v>50</v>
      </c>
      <c r="B25" s="82"/>
      <c r="C25" s="82"/>
      <c r="D25" s="82"/>
      <c r="E25" s="82"/>
      <c r="F25" s="82"/>
      <c r="G25" s="82"/>
      <c r="H25" s="82"/>
      <c r="I25" s="82"/>
      <c r="J25" s="82"/>
      <c r="K25" s="82"/>
      <c r="L25" s="82"/>
      <c r="M25" s="82"/>
    </row>
    <row r="26" spans="1:13" ht="15">
      <c r="A26" s="14"/>
      <c r="B26" s="82"/>
      <c r="C26" s="82"/>
      <c r="D26" s="82"/>
      <c r="E26" s="82"/>
      <c r="F26" s="82"/>
      <c r="G26" s="82"/>
      <c r="H26" s="82"/>
      <c r="I26" s="82"/>
      <c r="J26" s="82"/>
      <c r="K26" s="82"/>
      <c r="L26" s="82"/>
      <c r="M26" s="82"/>
    </row>
    <row r="29" spans="1:13" ht="15">
      <c r="A29" s="157" t="s">
        <v>67</v>
      </c>
      <c r="B29" s="157"/>
      <c r="C29" s="157"/>
      <c r="D29" s="157"/>
      <c r="E29" s="157"/>
      <c r="F29" s="157"/>
      <c r="G29" s="157"/>
      <c r="H29" s="157"/>
      <c r="I29" s="157"/>
      <c r="J29" s="157"/>
      <c r="K29" s="157"/>
      <c r="L29" s="157"/>
      <c r="M29" s="157"/>
    </row>
    <row r="30" spans="1:13" ht="13.5" thickBot="1"/>
    <row r="31" spans="1:13">
      <c r="A31" s="158" t="s">
        <v>2</v>
      </c>
      <c r="B31" s="160" t="s">
        <v>62</v>
      </c>
      <c r="C31" s="161"/>
      <c r="D31" s="162"/>
      <c r="E31" s="160" t="s">
        <v>63</v>
      </c>
      <c r="F31" s="161"/>
      <c r="G31" s="162"/>
      <c r="H31" s="160" t="s">
        <v>64</v>
      </c>
      <c r="I31" s="161"/>
      <c r="J31" s="162"/>
      <c r="K31" s="160" t="s">
        <v>6</v>
      </c>
      <c r="L31" s="161"/>
      <c r="M31" s="163"/>
    </row>
    <row r="32" spans="1:13" ht="13.5" thickBot="1">
      <c r="A32" s="159"/>
      <c r="B32" s="83" t="s">
        <v>60</v>
      </c>
      <c r="C32" s="84" t="s">
        <v>61</v>
      </c>
      <c r="D32" s="85" t="s">
        <v>6</v>
      </c>
      <c r="E32" s="83" t="s">
        <v>60</v>
      </c>
      <c r="F32" s="84" t="s">
        <v>61</v>
      </c>
      <c r="G32" s="85" t="s">
        <v>6</v>
      </c>
      <c r="H32" s="83" t="s">
        <v>60</v>
      </c>
      <c r="I32" s="84" t="s">
        <v>61</v>
      </c>
      <c r="J32" s="85" t="s">
        <v>6</v>
      </c>
      <c r="K32" s="83" t="s">
        <v>60</v>
      </c>
      <c r="L32" s="84" t="s">
        <v>61</v>
      </c>
      <c r="M32" s="86" t="s">
        <v>6</v>
      </c>
    </row>
    <row r="33" spans="1:13" ht="14.25">
      <c r="A33" s="80" t="s">
        <v>42</v>
      </c>
      <c r="B33" s="87">
        <v>21111</v>
      </c>
      <c r="C33" s="88">
        <v>7625</v>
      </c>
      <c r="D33" s="89">
        <f t="shared" ref="D33:D46" si="6">+B33+C33</f>
        <v>28736</v>
      </c>
      <c r="E33" s="87">
        <v>0</v>
      </c>
      <c r="F33" s="88">
        <v>0</v>
      </c>
      <c r="G33" s="89">
        <f t="shared" ref="G33:G46" si="7">+E33+F33</f>
        <v>0</v>
      </c>
      <c r="H33" s="87">
        <v>0</v>
      </c>
      <c r="I33" s="88">
        <v>0</v>
      </c>
      <c r="J33" s="89">
        <f t="shared" ref="J33:J46" si="8">+H33+I33</f>
        <v>0</v>
      </c>
      <c r="K33" s="87">
        <f t="shared" ref="K33:L49" si="9">+H33+E33+B33</f>
        <v>21111</v>
      </c>
      <c r="L33" s="88">
        <f t="shared" si="9"/>
        <v>7625</v>
      </c>
      <c r="M33" s="89">
        <f t="shared" ref="M33:M46" si="10">+K33+L33</f>
        <v>28736</v>
      </c>
    </row>
    <row r="34" spans="1:13" ht="14.25">
      <c r="A34" s="80" t="s">
        <v>69</v>
      </c>
      <c r="B34" s="87">
        <v>0</v>
      </c>
      <c r="C34" s="88">
        <v>0</v>
      </c>
      <c r="D34" s="89">
        <f>+B34+C34</f>
        <v>0</v>
      </c>
      <c r="E34" s="87">
        <v>0</v>
      </c>
      <c r="F34" s="88">
        <v>0</v>
      </c>
      <c r="G34" s="89">
        <f>+E34+F34</f>
        <v>0</v>
      </c>
      <c r="H34" s="87">
        <v>377665</v>
      </c>
      <c r="I34" s="88">
        <v>8369</v>
      </c>
      <c r="J34" s="89">
        <f>+H34+I34</f>
        <v>386034</v>
      </c>
      <c r="K34" s="87">
        <f>+H34+E34+B34</f>
        <v>377665</v>
      </c>
      <c r="L34" s="88">
        <f>+I34+F34+C34</f>
        <v>8369</v>
      </c>
      <c r="M34" s="89">
        <f>+K34+L34</f>
        <v>386034</v>
      </c>
    </row>
    <row r="35" spans="1:13" ht="14.25">
      <c r="A35" s="80" t="s">
        <v>32</v>
      </c>
      <c r="B35" s="87">
        <v>106400</v>
      </c>
      <c r="C35" s="88">
        <v>88568</v>
      </c>
      <c r="D35" s="89">
        <f t="shared" si="6"/>
        <v>194968</v>
      </c>
      <c r="E35" s="87">
        <v>172626</v>
      </c>
      <c r="F35" s="88">
        <v>8042</v>
      </c>
      <c r="G35" s="89">
        <f t="shared" si="7"/>
        <v>180668</v>
      </c>
      <c r="H35" s="87">
        <v>0</v>
      </c>
      <c r="I35" s="88">
        <v>0</v>
      </c>
      <c r="J35" s="89">
        <f t="shared" si="8"/>
        <v>0</v>
      </c>
      <c r="K35" s="87">
        <f t="shared" si="9"/>
        <v>279026</v>
      </c>
      <c r="L35" s="88">
        <f t="shared" si="9"/>
        <v>96610</v>
      </c>
      <c r="M35" s="89">
        <f t="shared" si="10"/>
        <v>375636</v>
      </c>
    </row>
    <row r="36" spans="1:13" ht="14.25">
      <c r="A36" s="80" t="s">
        <v>48</v>
      </c>
      <c r="B36" s="87">
        <v>76224</v>
      </c>
      <c r="C36" s="88">
        <v>150586</v>
      </c>
      <c r="D36" s="89">
        <f>+B36+C36</f>
        <v>226810</v>
      </c>
      <c r="E36" s="87">
        <v>11361</v>
      </c>
      <c r="F36" s="88">
        <v>3463</v>
      </c>
      <c r="G36" s="89">
        <f>+E36+F36</f>
        <v>14824</v>
      </c>
      <c r="H36" s="87">
        <v>3</v>
      </c>
      <c r="I36" s="88">
        <v>13</v>
      </c>
      <c r="J36" s="89">
        <f>+H36+I36</f>
        <v>16</v>
      </c>
      <c r="K36" s="87">
        <f>+H36+E36+B36</f>
        <v>87588</v>
      </c>
      <c r="L36" s="88">
        <f>+I36+F36+C36</f>
        <v>154062</v>
      </c>
      <c r="M36" s="89">
        <f>+K36+L36</f>
        <v>241650</v>
      </c>
    </row>
    <row r="37" spans="1:13" ht="14.25">
      <c r="A37" s="80" t="s">
        <v>36</v>
      </c>
      <c r="B37" s="87">
        <v>111933</v>
      </c>
      <c r="C37" s="88">
        <v>26682</v>
      </c>
      <c r="D37" s="89">
        <f t="shared" si="6"/>
        <v>138615</v>
      </c>
      <c r="E37" s="87">
        <v>5474</v>
      </c>
      <c r="F37" s="88">
        <v>1737</v>
      </c>
      <c r="G37" s="89">
        <f t="shared" si="7"/>
        <v>7211</v>
      </c>
      <c r="H37" s="87">
        <v>0</v>
      </c>
      <c r="I37" s="88">
        <v>0</v>
      </c>
      <c r="J37" s="89">
        <f t="shared" si="8"/>
        <v>0</v>
      </c>
      <c r="K37" s="87">
        <f t="shared" si="9"/>
        <v>117407</v>
      </c>
      <c r="L37" s="88">
        <f t="shared" si="9"/>
        <v>28419</v>
      </c>
      <c r="M37" s="89">
        <f t="shared" si="10"/>
        <v>145826</v>
      </c>
    </row>
    <row r="38" spans="1:13" ht="14.25">
      <c r="A38" s="80" t="s">
        <v>38</v>
      </c>
      <c r="B38" s="87">
        <v>278180</v>
      </c>
      <c r="C38" s="88">
        <v>215495</v>
      </c>
      <c r="D38" s="89">
        <f t="shared" si="6"/>
        <v>493675</v>
      </c>
      <c r="E38" s="87">
        <v>566</v>
      </c>
      <c r="F38" s="88">
        <v>0</v>
      </c>
      <c r="G38" s="89">
        <f t="shared" si="7"/>
        <v>566</v>
      </c>
      <c r="H38" s="87">
        <v>0</v>
      </c>
      <c r="I38" s="88">
        <v>0</v>
      </c>
      <c r="J38" s="89">
        <f t="shared" si="8"/>
        <v>0</v>
      </c>
      <c r="K38" s="87">
        <f t="shared" si="9"/>
        <v>278746</v>
      </c>
      <c r="L38" s="88">
        <f t="shared" si="9"/>
        <v>215495</v>
      </c>
      <c r="M38" s="89">
        <f t="shared" si="10"/>
        <v>494241</v>
      </c>
    </row>
    <row r="39" spans="1:13" ht="14.25">
      <c r="A39" s="80" t="s">
        <v>65</v>
      </c>
      <c r="B39" s="87">
        <v>228165</v>
      </c>
      <c r="C39" s="88">
        <v>370852</v>
      </c>
      <c r="D39" s="89">
        <f t="shared" si="6"/>
        <v>599017</v>
      </c>
      <c r="E39" s="87">
        <v>85168</v>
      </c>
      <c r="F39" s="88">
        <v>62784</v>
      </c>
      <c r="G39" s="89">
        <f t="shared" si="7"/>
        <v>147952</v>
      </c>
      <c r="H39" s="87">
        <v>624</v>
      </c>
      <c r="I39" s="88">
        <v>0</v>
      </c>
      <c r="J39" s="89">
        <f t="shared" si="8"/>
        <v>624</v>
      </c>
      <c r="K39" s="87">
        <f t="shared" si="9"/>
        <v>313957</v>
      </c>
      <c r="L39" s="88">
        <f t="shared" si="9"/>
        <v>433636</v>
      </c>
      <c r="M39" s="89">
        <f t="shared" si="10"/>
        <v>747593</v>
      </c>
    </row>
    <row r="40" spans="1:13" ht="14.25">
      <c r="A40" s="80" t="s">
        <v>9</v>
      </c>
      <c r="B40" s="87">
        <v>0</v>
      </c>
      <c r="C40" s="88">
        <v>0</v>
      </c>
      <c r="D40" s="89">
        <f t="shared" si="6"/>
        <v>0</v>
      </c>
      <c r="E40" s="87">
        <v>0</v>
      </c>
      <c r="F40" s="88">
        <v>0</v>
      </c>
      <c r="G40" s="89">
        <f t="shared" si="7"/>
        <v>0</v>
      </c>
      <c r="H40" s="87">
        <v>76203</v>
      </c>
      <c r="I40" s="88">
        <v>9555</v>
      </c>
      <c r="J40" s="89">
        <f t="shared" si="8"/>
        <v>85758</v>
      </c>
      <c r="K40" s="87">
        <f t="shared" si="9"/>
        <v>76203</v>
      </c>
      <c r="L40" s="88">
        <f t="shared" si="9"/>
        <v>9555</v>
      </c>
      <c r="M40" s="89">
        <f t="shared" si="10"/>
        <v>85758</v>
      </c>
    </row>
    <row r="41" spans="1:13" ht="14.25">
      <c r="A41" s="80" t="s">
        <v>66</v>
      </c>
      <c r="B41" s="87">
        <v>430295</v>
      </c>
      <c r="C41" s="88">
        <v>271198</v>
      </c>
      <c r="D41" s="89">
        <f t="shared" si="6"/>
        <v>701493</v>
      </c>
      <c r="E41" s="87">
        <v>13860</v>
      </c>
      <c r="F41" s="88">
        <v>14209</v>
      </c>
      <c r="G41" s="89">
        <f t="shared" si="7"/>
        <v>28069</v>
      </c>
      <c r="H41" s="87">
        <v>11441</v>
      </c>
      <c r="I41" s="88">
        <v>1159</v>
      </c>
      <c r="J41" s="89">
        <f t="shared" si="8"/>
        <v>12600</v>
      </c>
      <c r="K41" s="87">
        <f t="shared" si="9"/>
        <v>455596</v>
      </c>
      <c r="L41" s="88">
        <f t="shared" si="9"/>
        <v>286566</v>
      </c>
      <c r="M41" s="89">
        <f t="shared" si="10"/>
        <v>742162</v>
      </c>
    </row>
    <row r="42" spans="1:13" ht="14.25">
      <c r="A42" s="80" t="s">
        <v>11</v>
      </c>
      <c r="B42" s="87">
        <v>25787</v>
      </c>
      <c r="C42" s="88">
        <v>4216</v>
      </c>
      <c r="D42" s="89">
        <f t="shared" si="6"/>
        <v>30003</v>
      </c>
      <c r="E42" s="87">
        <v>1858</v>
      </c>
      <c r="F42" s="88">
        <v>1842</v>
      </c>
      <c r="G42" s="89">
        <f t="shared" si="7"/>
        <v>3700</v>
      </c>
      <c r="H42" s="87">
        <v>0</v>
      </c>
      <c r="I42" s="88">
        <v>0</v>
      </c>
      <c r="J42" s="89">
        <f t="shared" si="8"/>
        <v>0</v>
      </c>
      <c r="K42" s="87">
        <f t="shared" si="9"/>
        <v>27645</v>
      </c>
      <c r="L42" s="88">
        <f t="shared" si="9"/>
        <v>6058</v>
      </c>
      <c r="M42" s="89">
        <f t="shared" si="10"/>
        <v>33703</v>
      </c>
    </row>
    <row r="43" spans="1:13" ht="14.25">
      <c r="A43" s="80" t="s">
        <v>37</v>
      </c>
      <c r="B43" s="87">
        <v>0</v>
      </c>
      <c r="C43" s="88">
        <v>0</v>
      </c>
      <c r="D43" s="89">
        <f t="shared" si="6"/>
        <v>0</v>
      </c>
      <c r="E43" s="87">
        <v>0</v>
      </c>
      <c r="F43" s="88">
        <v>0</v>
      </c>
      <c r="G43" s="89">
        <f t="shared" si="7"/>
        <v>0</v>
      </c>
      <c r="H43" s="87">
        <v>2665</v>
      </c>
      <c r="I43" s="88">
        <v>0</v>
      </c>
      <c r="J43" s="89">
        <f t="shared" si="8"/>
        <v>2665</v>
      </c>
      <c r="K43" s="87">
        <f t="shared" si="9"/>
        <v>2665</v>
      </c>
      <c r="L43" s="88">
        <f t="shared" si="9"/>
        <v>0</v>
      </c>
      <c r="M43" s="89">
        <f t="shared" si="10"/>
        <v>2665</v>
      </c>
    </row>
    <row r="44" spans="1:13" ht="14.25">
      <c r="A44" s="80" t="s">
        <v>41</v>
      </c>
      <c r="B44" s="87">
        <v>697737</v>
      </c>
      <c r="C44" s="88">
        <v>530542</v>
      </c>
      <c r="D44" s="89">
        <f t="shared" si="6"/>
        <v>1228279</v>
      </c>
      <c r="E44" s="87">
        <v>66094</v>
      </c>
      <c r="F44" s="88">
        <v>63655</v>
      </c>
      <c r="G44" s="89">
        <f t="shared" si="7"/>
        <v>129749</v>
      </c>
      <c r="H44" s="87">
        <v>0</v>
      </c>
      <c r="I44" s="88">
        <v>0</v>
      </c>
      <c r="J44" s="89">
        <f t="shared" si="8"/>
        <v>0</v>
      </c>
      <c r="K44" s="87">
        <f t="shared" si="9"/>
        <v>763831</v>
      </c>
      <c r="L44" s="88">
        <f t="shared" si="9"/>
        <v>594197</v>
      </c>
      <c r="M44" s="89">
        <f t="shared" si="10"/>
        <v>1358028</v>
      </c>
    </row>
    <row r="45" spans="1:13" ht="14.25">
      <c r="A45" s="80" t="s">
        <v>19</v>
      </c>
      <c r="B45" s="87">
        <v>927</v>
      </c>
      <c r="C45" s="88">
        <v>0</v>
      </c>
      <c r="D45" s="89">
        <f t="shared" si="6"/>
        <v>927</v>
      </c>
      <c r="E45" s="87">
        <v>0</v>
      </c>
      <c r="F45" s="88">
        <v>0</v>
      </c>
      <c r="G45" s="89">
        <f t="shared" si="7"/>
        <v>0</v>
      </c>
      <c r="H45" s="87">
        <v>0</v>
      </c>
      <c r="I45" s="88">
        <v>0</v>
      </c>
      <c r="J45" s="89">
        <f t="shared" si="8"/>
        <v>0</v>
      </c>
      <c r="K45" s="87">
        <f t="shared" si="9"/>
        <v>927</v>
      </c>
      <c r="L45" s="88">
        <f t="shared" si="9"/>
        <v>0</v>
      </c>
      <c r="M45" s="89">
        <f t="shared" si="10"/>
        <v>927</v>
      </c>
    </row>
    <row r="46" spans="1:13" ht="14.25">
      <c r="A46" s="80" t="s">
        <v>51</v>
      </c>
      <c r="B46" s="87">
        <v>218865</v>
      </c>
      <c r="C46" s="88">
        <v>70077</v>
      </c>
      <c r="D46" s="89">
        <f t="shared" si="6"/>
        <v>288942</v>
      </c>
      <c r="E46" s="87">
        <v>0</v>
      </c>
      <c r="F46" s="88">
        <v>0</v>
      </c>
      <c r="G46" s="89">
        <f t="shared" si="7"/>
        <v>0</v>
      </c>
      <c r="H46" s="87">
        <v>0</v>
      </c>
      <c r="I46" s="88">
        <v>0</v>
      </c>
      <c r="J46" s="89">
        <f t="shared" si="8"/>
        <v>0</v>
      </c>
      <c r="K46" s="87">
        <f t="shared" si="9"/>
        <v>218865</v>
      </c>
      <c r="L46" s="88">
        <f t="shared" si="9"/>
        <v>70077</v>
      </c>
      <c r="M46" s="89">
        <f t="shared" si="10"/>
        <v>288942</v>
      </c>
    </row>
    <row r="47" spans="1:13" ht="14.25">
      <c r="A47" s="80" t="s">
        <v>44</v>
      </c>
      <c r="B47" s="87">
        <v>83549</v>
      </c>
      <c r="C47" s="88">
        <v>165907</v>
      </c>
      <c r="D47" s="89">
        <f>+B47+C47</f>
        <v>249456</v>
      </c>
      <c r="E47" s="87">
        <v>0</v>
      </c>
      <c r="F47" s="88">
        <v>756</v>
      </c>
      <c r="G47" s="89">
        <f>+E47+F47</f>
        <v>756</v>
      </c>
      <c r="H47" s="87">
        <v>0</v>
      </c>
      <c r="I47" s="88">
        <v>0</v>
      </c>
      <c r="J47" s="89">
        <f>+H47+I47</f>
        <v>0</v>
      </c>
      <c r="K47" s="87">
        <f t="shared" si="9"/>
        <v>83549</v>
      </c>
      <c r="L47" s="88">
        <f t="shared" si="9"/>
        <v>166663</v>
      </c>
      <c r="M47" s="89">
        <f>+K47+L47</f>
        <v>250212</v>
      </c>
    </row>
    <row r="48" spans="1:13" ht="14.25">
      <c r="A48" s="80" t="s">
        <v>35</v>
      </c>
      <c r="B48" s="87">
        <v>528788</v>
      </c>
      <c r="C48" s="88">
        <v>822310</v>
      </c>
      <c r="D48" s="89">
        <f>+B48+C48</f>
        <v>1351098</v>
      </c>
      <c r="E48" s="87">
        <v>0</v>
      </c>
      <c r="F48" s="88">
        <v>265465</v>
      </c>
      <c r="G48" s="89">
        <f>+E48+F48</f>
        <v>265465</v>
      </c>
      <c r="H48" s="87">
        <v>0</v>
      </c>
      <c r="I48" s="88">
        <v>0</v>
      </c>
      <c r="J48" s="89">
        <f>+H48+I48</f>
        <v>0</v>
      </c>
      <c r="K48" s="87">
        <f t="shared" si="9"/>
        <v>528788</v>
      </c>
      <c r="L48" s="88">
        <f t="shared" si="9"/>
        <v>1087775</v>
      </c>
      <c r="M48" s="89">
        <f>+K48+L48</f>
        <v>1616563</v>
      </c>
    </row>
    <row r="49" spans="1:13" ht="15" thickBot="1">
      <c r="A49" s="80" t="s">
        <v>12</v>
      </c>
      <c r="B49" s="87">
        <v>312799</v>
      </c>
      <c r="C49" s="88">
        <v>616080</v>
      </c>
      <c r="D49" s="89">
        <f>+B49+C49</f>
        <v>928879</v>
      </c>
      <c r="E49" s="87">
        <v>9032</v>
      </c>
      <c r="F49" s="88">
        <v>27240</v>
      </c>
      <c r="G49" s="89">
        <f>+E49+F49</f>
        <v>36272</v>
      </c>
      <c r="H49" s="87">
        <v>0</v>
      </c>
      <c r="I49" s="88">
        <v>0</v>
      </c>
      <c r="J49" s="89">
        <f>+H49+I49</f>
        <v>0</v>
      </c>
      <c r="K49" s="87">
        <f t="shared" si="9"/>
        <v>321831</v>
      </c>
      <c r="L49" s="88">
        <f t="shared" si="9"/>
        <v>643320</v>
      </c>
      <c r="M49" s="89">
        <f>+K49+L49</f>
        <v>965151</v>
      </c>
    </row>
    <row r="50" spans="1:13" ht="15.75" thickBot="1">
      <c r="A50" s="81" t="s">
        <v>13</v>
      </c>
      <c r="B50" s="90">
        <f t="shared" ref="B50:M50" si="11">SUM(B33:B49)</f>
        <v>3120760</v>
      </c>
      <c r="C50" s="91">
        <f t="shared" si="11"/>
        <v>3340138</v>
      </c>
      <c r="D50" s="92">
        <f t="shared" si="11"/>
        <v>6460898</v>
      </c>
      <c r="E50" s="90">
        <f t="shared" si="11"/>
        <v>366039</v>
      </c>
      <c r="F50" s="91">
        <f t="shared" si="11"/>
        <v>449193</v>
      </c>
      <c r="G50" s="92">
        <f t="shared" si="11"/>
        <v>815232</v>
      </c>
      <c r="H50" s="90">
        <f t="shared" si="11"/>
        <v>468601</v>
      </c>
      <c r="I50" s="91">
        <f t="shared" si="11"/>
        <v>19096</v>
      </c>
      <c r="J50" s="92">
        <f t="shared" si="11"/>
        <v>487697</v>
      </c>
      <c r="K50" s="90">
        <f t="shared" si="11"/>
        <v>3955400</v>
      </c>
      <c r="L50" s="91">
        <f t="shared" si="11"/>
        <v>3808427</v>
      </c>
      <c r="M50" s="92">
        <f t="shared" si="11"/>
        <v>7763827</v>
      </c>
    </row>
    <row r="51" spans="1:13" ht="15">
      <c r="A51" s="14" t="s">
        <v>20</v>
      </c>
    </row>
  </sheetData>
  <mergeCells count="12">
    <mergeCell ref="A3:M3"/>
    <mergeCell ref="A5:A6"/>
    <mergeCell ref="B5:D5"/>
    <mergeCell ref="E5:G5"/>
    <mergeCell ref="H5:J5"/>
    <mergeCell ref="K5:M5"/>
    <mergeCell ref="A29:M29"/>
    <mergeCell ref="A31:A32"/>
    <mergeCell ref="B31:D31"/>
    <mergeCell ref="E31:G31"/>
    <mergeCell ref="H31:J31"/>
    <mergeCell ref="K31:M31"/>
  </mergeCells>
  <pageMargins left="0.7" right="0.7" top="0.75" bottom="0.7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M41"/>
  <sheetViews>
    <sheetView workbookViewId="0">
      <selection activeCell="A41" sqref="A41"/>
    </sheetView>
  </sheetViews>
  <sheetFormatPr defaultRowHeight="12.75"/>
  <cols>
    <col min="1" max="1" width="31" customWidth="1"/>
    <col min="2" max="2" width="10.85546875" customWidth="1"/>
    <col min="3" max="3" width="9" bestFit="1" customWidth="1"/>
    <col min="4" max="4" width="11.28515625" customWidth="1"/>
    <col min="5" max="10" width="9" bestFit="1" customWidth="1"/>
    <col min="11" max="11" width="10.85546875" customWidth="1"/>
    <col min="12" max="12" width="9" bestFit="1" customWidth="1"/>
    <col min="13" max="13" width="10.85546875" customWidth="1"/>
  </cols>
  <sheetData>
    <row r="3" spans="1:13" ht="15">
      <c r="A3" s="157" t="s">
        <v>71</v>
      </c>
      <c r="B3" s="157"/>
      <c r="C3" s="157"/>
      <c r="D3" s="157"/>
      <c r="E3" s="157"/>
      <c r="F3" s="157"/>
      <c r="G3" s="157"/>
      <c r="H3" s="157"/>
      <c r="I3" s="157"/>
      <c r="J3" s="157"/>
      <c r="K3" s="157"/>
      <c r="L3" s="157"/>
      <c r="M3" s="157"/>
    </row>
    <row r="4" spans="1:13" ht="13.5" thickBot="1">
      <c r="A4" s="79" t="s">
        <v>20</v>
      </c>
    </row>
    <row r="5" spans="1:13">
      <c r="A5" s="158" t="s">
        <v>2</v>
      </c>
      <c r="B5" s="160" t="s">
        <v>62</v>
      </c>
      <c r="C5" s="161"/>
      <c r="D5" s="162"/>
      <c r="E5" s="160" t="s">
        <v>63</v>
      </c>
      <c r="F5" s="161"/>
      <c r="G5" s="162"/>
      <c r="H5" s="160" t="s">
        <v>64</v>
      </c>
      <c r="I5" s="161"/>
      <c r="J5" s="162"/>
      <c r="K5" s="160" t="s">
        <v>6</v>
      </c>
      <c r="L5" s="161"/>
      <c r="M5" s="163"/>
    </row>
    <row r="6" spans="1:13" ht="13.5" thickBot="1">
      <c r="A6" s="159"/>
      <c r="B6" s="83" t="s">
        <v>60</v>
      </c>
      <c r="C6" s="84" t="s">
        <v>61</v>
      </c>
      <c r="D6" s="85" t="s">
        <v>6</v>
      </c>
      <c r="E6" s="83" t="s">
        <v>60</v>
      </c>
      <c r="F6" s="84" t="s">
        <v>61</v>
      </c>
      <c r="G6" s="85" t="s">
        <v>6</v>
      </c>
      <c r="H6" s="83" t="s">
        <v>60</v>
      </c>
      <c r="I6" s="84" t="s">
        <v>61</v>
      </c>
      <c r="J6" s="85" t="s">
        <v>6</v>
      </c>
      <c r="K6" s="83" t="s">
        <v>60</v>
      </c>
      <c r="L6" s="84" t="s">
        <v>61</v>
      </c>
      <c r="M6" s="86" t="s">
        <v>6</v>
      </c>
    </row>
    <row r="7" spans="1:13" ht="14.25">
      <c r="A7" s="18" t="s">
        <v>53</v>
      </c>
      <c r="B7" s="100">
        <v>4201</v>
      </c>
      <c r="C7" s="101">
        <v>0</v>
      </c>
      <c r="D7" s="102">
        <f t="shared" ref="D7:D17" si="0">+C7+B7</f>
        <v>4201</v>
      </c>
      <c r="E7" s="100">
        <v>1437</v>
      </c>
      <c r="F7" s="101">
        <v>0</v>
      </c>
      <c r="G7" s="102">
        <f t="shared" ref="G7:G17" si="1">+F7+E7</f>
        <v>1437</v>
      </c>
      <c r="H7" s="100">
        <v>0</v>
      </c>
      <c r="I7" s="101">
        <v>0</v>
      </c>
      <c r="J7" s="102">
        <f t="shared" ref="J7:J17" si="2">+I7+H7</f>
        <v>0</v>
      </c>
      <c r="K7" s="100">
        <f t="shared" ref="K7:L17" si="3">+B7+E7+H7</f>
        <v>5638</v>
      </c>
      <c r="L7" s="101">
        <f t="shared" si="3"/>
        <v>0</v>
      </c>
      <c r="M7" s="102">
        <f t="shared" ref="M7:M17" si="4">+L7+K7</f>
        <v>5638</v>
      </c>
    </row>
    <row r="8" spans="1:13" ht="14.25">
      <c r="A8" s="80" t="s">
        <v>69</v>
      </c>
      <c r="B8" s="100">
        <v>0</v>
      </c>
      <c r="C8" s="101">
        <v>0</v>
      </c>
      <c r="D8" s="102">
        <f>+C8+B8</f>
        <v>0</v>
      </c>
      <c r="E8" s="100">
        <v>0</v>
      </c>
      <c r="F8" s="101">
        <v>0</v>
      </c>
      <c r="G8" s="102">
        <f>+F8+E8</f>
        <v>0</v>
      </c>
      <c r="H8" s="100">
        <v>515</v>
      </c>
      <c r="I8" s="101">
        <v>24</v>
      </c>
      <c r="J8" s="102">
        <f>+I8+H8</f>
        <v>539</v>
      </c>
      <c r="K8" s="100">
        <f>+B8+E8+H8</f>
        <v>515</v>
      </c>
      <c r="L8" s="101">
        <f>+C8+F8+I8</f>
        <v>24</v>
      </c>
      <c r="M8" s="102">
        <f>+L8+K8</f>
        <v>539</v>
      </c>
    </row>
    <row r="9" spans="1:13" ht="14.25">
      <c r="A9" s="18" t="s">
        <v>33</v>
      </c>
      <c r="B9" s="100">
        <v>0</v>
      </c>
      <c r="C9" s="101">
        <v>0</v>
      </c>
      <c r="D9" s="102">
        <f>+C9+B9</f>
        <v>0</v>
      </c>
      <c r="E9" s="100">
        <v>0</v>
      </c>
      <c r="F9" s="101">
        <v>0</v>
      </c>
      <c r="G9" s="102">
        <f>+F9+E9</f>
        <v>0</v>
      </c>
      <c r="H9" s="100">
        <v>0</v>
      </c>
      <c r="I9" s="101">
        <v>0</v>
      </c>
      <c r="J9" s="102">
        <f>+I9+H9</f>
        <v>0</v>
      </c>
      <c r="K9" s="100">
        <f>+B9+E9+H9</f>
        <v>0</v>
      </c>
      <c r="L9" s="101">
        <f>+C9+F9+I9</f>
        <v>0</v>
      </c>
      <c r="M9" s="102">
        <f>+L9+K9</f>
        <v>0</v>
      </c>
    </row>
    <row r="10" spans="1:13" ht="14.25">
      <c r="A10" s="18" t="s">
        <v>48</v>
      </c>
      <c r="B10" s="100">
        <v>0</v>
      </c>
      <c r="C10" s="101">
        <v>0</v>
      </c>
      <c r="D10" s="102">
        <f t="shared" si="0"/>
        <v>0</v>
      </c>
      <c r="E10" s="100">
        <v>0</v>
      </c>
      <c r="F10" s="101">
        <v>0</v>
      </c>
      <c r="G10" s="102">
        <f t="shared" si="1"/>
        <v>0</v>
      </c>
      <c r="H10" s="100">
        <v>0</v>
      </c>
      <c r="I10" s="101">
        <v>0</v>
      </c>
      <c r="J10" s="102">
        <f t="shared" si="2"/>
        <v>0</v>
      </c>
      <c r="K10" s="100">
        <f t="shared" si="3"/>
        <v>0</v>
      </c>
      <c r="L10" s="101">
        <f t="shared" si="3"/>
        <v>0</v>
      </c>
      <c r="M10" s="102">
        <f t="shared" si="4"/>
        <v>0</v>
      </c>
    </row>
    <row r="11" spans="1:13" ht="14.25">
      <c r="A11" s="18" t="s">
        <v>36</v>
      </c>
      <c r="B11" s="100">
        <v>0</v>
      </c>
      <c r="C11" s="101">
        <v>0</v>
      </c>
      <c r="D11" s="102">
        <f t="shared" si="0"/>
        <v>0</v>
      </c>
      <c r="E11" s="100">
        <v>0</v>
      </c>
      <c r="F11" s="101">
        <v>0</v>
      </c>
      <c r="G11" s="102">
        <f t="shared" si="1"/>
        <v>0</v>
      </c>
      <c r="H11" s="100">
        <v>0</v>
      </c>
      <c r="I11" s="101">
        <v>0</v>
      </c>
      <c r="J11" s="102">
        <f t="shared" si="2"/>
        <v>0</v>
      </c>
      <c r="K11" s="100">
        <f t="shared" si="3"/>
        <v>0</v>
      </c>
      <c r="L11" s="101">
        <f t="shared" si="3"/>
        <v>0</v>
      </c>
      <c r="M11" s="102">
        <f t="shared" si="4"/>
        <v>0</v>
      </c>
    </row>
    <row r="12" spans="1:13" ht="14.25">
      <c r="A12" s="18" t="s">
        <v>9</v>
      </c>
      <c r="B12" s="100">
        <v>0</v>
      </c>
      <c r="C12" s="101">
        <v>0</v>
      </c>
      <c r="D12" s="102">
        <f t="shared" si="0"/>
        <v>0</v>
      </c>
      <c r="E12" s="100">
        <v>0</v>
      </c>
      <c r="F12" s="101">
        <v>0</v>
      </c>
      <c r="G12" s="102">
        <f t="shared" si="1"/>
        <v>0</v>
      </c>
      <c r="H12" s="100">
        <f>590/1.003</f>
        <v>588.23529411764707</v>
      </c>
      <c r="I12" s="101">
        <v>0</v>
      </c>
      <c r="J12" s="102">
        <f t="shared" si="2"/>
        <v>588.23529411764707</v>
      </c>
      <c r="K12" s="100">
        <f t="shared" si="3"/>
        <v>588.23529411764707</v>
      </c>
      <c r="L12" s="101">
        <f t="shared" si="3"/>
        <v>0</v>
      </c>
      <c r="M12" s="102">
        <f t="shared" si="4"/>
        <v>588.23529411764707</v>
      </c>
    </row>
    <row r="13" spans="1:13" ht="14.25">
      <c r="A13" s="18" t="s">
        <v>17</v>
      </c>
      <c r="B13" s="100">
        <v>48254</v>
      </c>
      <c r="C13" s="101">
        <v>70</v>
      </c>
      <c r="D13" s="102">
        <f t="shared" si="0"/>
        <v>48324</v>
      </c>
      <c r="E13" s="100">
        <v>0</v>
      </c>
      <c r="F13" s="101">
        <v>0</v>
      </c>
      <c r="G13" s="102">
        <f t="shared" si="1"/>
        <v>0</v>
      </c>
      <c r="H13" s="100">
        <v>0</v>
      </c>
      <c r="I13" s="101">
        <v>0</v>
      </c>
      <c r="J13" s="102">
        <f t="shared" si="2"/>
        <v>0</v>
      </c>
      <c r="K13" s="100">
        <f t="shared" si="3"/>
        <v>48254</v>
      </c>
      <c r="L13" s="101">
        <f t="shared" si="3"/>
        <v>70</v>
      </c>
      <c r="M13" s="102">
        <f t="shared" si="4"/>
        <v>48324</v>
      </c>
    </row>
    <row r="14" spans="1:13" ht="14.25">
      <c r="A14" s="18" t="s">
        <v>18</v>
      </c>
      <c r="B14" s="100">
        <v>4454</v>
      </c>
      <c r="C14" s="101">
        <v>449</v>
      </c>
      <c r="D14" s="102">
        <f t="shared" si="0"/>
        <v>4903</v>
      </c>
      <c r="E14" s="100">
        <v>0</v>
      </c>
      <c r="F14" s="101">
        <v>0</v>
      </c>
      <c r="G14" s="102">
        <f t="shared" si="1"/>
        <v>0</v>
      </c>
      <c r="H14" s="100">
        <v>0</v>
      </c>
      <c r="I14" s="101">
        <v>0</v>
      </c>
      <c r="J14" s="102">
        <f t="shared" si="2"/>
        <v>0</v>
      </c>
      <c r="K14" s="100">
        <f t="shared" si="3"/>
        <v>4454</v>
      </c>
      <c r="L14" s="101">
        <f t="shared" si="3"/>
        <v>449</v>
      </c>
      <c r="M14" s="102">
        <f t="shared" si="4"/>
        <v>4903</v>
      </c>
    </row>
    <row r="15" spans="1:13" ht="14.25">
      <c r="A15" s="18" t="s">
        <v>37</v>
      </c>
      <c r="B15" s="100">
        <v>0</v>
      </c>
      <c r="C15" s="101">
        <v>0</v>
      </c>
      <c r="D15" s="102">
        <f t="shared" si="0"/>
        <v>0</v>
      </c>
      <c r="E15" s="100">
        <v>0</v>
      </c>
      <c r="F15" s="101">
        <v>0</v>
      </c>
      <c r="G15" s="102">
        <f t="shared" si="1"/>
        <v>0</v>
      </c>
      <c r="H15" s="100">
        <f>69/1.003</f>
        <v>68.793619142572297</v>
      </c>
      <c r="I15" s="101">
        <v>0</v>
      </c>
      <c r="J15" s="102">
        <f t="shared" si="2"/>
        <v>68.793619142572297</v>
      </c>
      <c r="K15" s="100">
        <f t="shared" si="3"/>
        <v>68.793619142572297</v>
      </c>
      <c r="L15" s="101">
        <f t="shared" si="3"/>
        <v>0</v>
      </c>
      <c r="M15" s="102">
        <f t="shared" si="4"/>
        <v>68.793619142572297</v>
      </c>
    </row>
    <row r="16" spans="1:13" ht="14.25">
      <c r="A16" s="18" t="s">
        <v>19</v>
      </c>
      <c r="B16" s="100">
        <v>49120</v>
      </c>
      <c r="C16" s="101">
        <v>3503</v>
      </c>
      <c r="D16" s="102">
        <f t="shared" si="0"/>
        <v>52623</v>
      </c>
      <c r="E16" s="100">
        <v>0</v>
      </c>
      <c r="F16" s="101">
        <v>0</v>
      </c>
      <c r="G16" s="102">
        <f t="shared" si="1"/>
        <v>0</v>
      </c>
      <c r="H16" s="100">
        <v>0</v>
      </c>
      <c r="I16" s="101">
        <v>0</v>
      </c>
      <c r="J16" s="102">
        <f t="shared" si="2"/>
        <v>0</v>
      </c>
      <c r="K16" s="100">
        <f t="shared" si="3"/>
        <v>49120</v>
      </c>
      <c r="L16" s="101">
        <f t="shared" si="3"/>
        <v>3503</v>
      </c>
      <c r="M16" s="102">
        <f t="shared" si="4"/>
        <v>52623</v>
      </c>
    </row>
    <row r="17" spans="1:13" ht="14.25">
      <c r="A17" s="18" t="s">
        <v>52</v>
      </c>
      <c r="B17" s="100">
        <v>7618</v>
      </c>
      <c r="C17" s="101">
        <v>155</v>
      </c>
      <c r="D17" s="102">
        <f t="shared" si="0"/>
        <v>7773</v>
      </c>
      <c r="E17" s="100">
        <v>0</v>
      </c>
      <c r="F17" s="101">
        <v>0</v>
      </c>
      <c r="G17" s="102">
        <f t="shared" si="1"/>
        <v>0</v>
      </c>
      <c r="H17" s="100">
        <v>0</v>
      </c>
      <c r="I17" s="101">
        <v>0</v>
      </c>
      <c r="J17" s="102">
        <f t="shared" si="2"/>
        <v>0</v>
      </c>
      <c r="K17" s="100">
        <f t="shared" si="3"/>
        <v>7618</v>
      </c>
      <c r="L17" s="101">
        <f t="shared" si="3"/>
        <v>155</v>
      </c>
      <c r="M17" s="102">
        <f t="shared" si="4"/>
        <v>7773</v>
      </c>
    </row>
    <row r="18" spans="1:13" ht="15" thickBot="1">
      <c r="A18" s="18" t="s">
        <v>31</v>
      </c>
      <c r="B18" s="100">
        <v>35175</v>
      </c>
      <c r="C18" s="101">
        <v>33</v>
      </c>
      <c r="D18" s="102">
        <f>+C18+B18</f>
        <v>35208</v>
      </c>
      <c r="E18" s="100">
        <v>0</v>
      </c>
      <c r="F18" s="101">
        <v>0</v>
      </c>
      <c r="G18" s="102">
        <f>+F18+E18</f>
        <v>0</v>
      </c>
      <c r="H18" s="100">
        <v>0</v>
      </c>
      <c r="I18" s="101">
        <v>0</v>
      </c>
      <c r="J18" s="102">
        <f>+I18+H18</f>
        <v>0</v>
      </c>
      <c r="K18" s="103">
        <f>+B18+E18+H18</f>
        <v>35175</v>
      </c>
      <c r="L18" s="101">
        <f>+C18+F18+I18</f>
        <v>33</v>
      </c>
      <c r="M18" s="102">
        <f>+L18+K18</f>
        <v>35208</v>
      </c>
    </row>
    <row r="19" spans="1:13" ht="15.75" thickBot="1">
      <c r="A19" s="81" t="s">
        <v>13</v>
      </c>
      <c r="B19" s="104">
        <f t="shared" ref="B19:M19" si="5">SUM(B7:B18)</f>
        <v>148822</v>
      </c>
      <c r="C19" s="105">
        <f t="shared" si="5"/>
        <v>4210</v>
      </c>
      <c r="D19" s="106">
        <f t="shared" si="5"/>
        <v>153032</v>
      </c>
      <c r="E19" s="104">
        <f t="shared" si="5"/>
        <v>1437</v>
      </c>
      <c r="F19" s="105">
        <f t="shared" si="5"/>
        <v>0</v>
      </c>
      <c r="G19" s="106">
        <f t="shared" si="5"/>
        <v>1437</v>
      </c>
      <c r="H19" s="104">
        <f t="shared" si="5"/>
        <v>1172.0289132602193</v>
      </c>
      <c r="I19" s="105">
        <f t="shared" si="5"/>
        <v>24</v>
      </c>
      <c r="J19" s="106">
        <f t="shared" si="5"/>
        <v>1196.0289132602193</v>
      </c>
      <c r="K19" s="104">
        <f t="shared" si="5"/>
        <v>151431.0289132602</v>
      </c>
      <c r="L19" s="105">
        <f t="shared" si="5"/>
        <v>4234</v>
      </c>
      <c r="M19" s="106">
        <f t="shared" si="5"/>
        <v>155665.0289132602</v>
      </c>
    </row>
    <row r="20" spans="1:13" ht="15">
      <c r="A20" s="14"/>
      <c r="B20" s="82"/>
      <c r="C20" s="82"/>
      <c r="D20" s="82"/>
      <c r="E20" s="82"/>
      <c r="F20" s="82"/>
      <c r="G20" s="82"/>
      <c r="H20" s="82"/>
      <c r="I20" s="82"/>
      <c r="J20" s="82"/>
      <c r="K20" s="82"/>
      <c r="L20" s="82"/>
      <c r="M20" s="82"/>
    </row>
    <row r="21" spans="1:13" ht="15">
      <c r="A21" s="14"/>
      <c r="B21" s="82"/>
      <c r="C21" s="82"/>
      <c r="D21" s="82"/>
      <c r="E21" s="82"/>
      <c r="F21" s="82"/>
      <c r="G21" s="82"/>
      <c r="H21" s="82"/>
      <c r="I21" s="82"/>
      <c r="J21" s="82"/>
      <c r="K21" s="82"/>
      <c r="L21" s="82"/>
      <c r="M21" s="82"/>
    </row>
    <row r="23" spans="1:13">
      <c r="J23" s="79" t="s">
        <v>20</v>
      </c>
    </row>
    <row r="24" spans="1:13" ht="15">
      <c r="A24" s="157" t="s">
        <v>68</v>
      </c>
      <c r="B24" s="157"/>
      <c r="C24" s="157"/>
      <c r="D24" s="157"/>
      <c r="E24" s="157"/>
      <c r="F24" s="157"/>
      <c r="G24" s="157"/>
      <c r="H24" s="157"/>
      <c r="I24" s="157"/>
      <c r="J24" s="157"/>
      <c r="K24" s="157"/>
      <c r="L24" s="157"/>
      <c r="M24" s="157"/>
    </row>
    <row r="25" spans="1:13" ht="13.5" thickBot="1"/>
    <row r="26" spans="1:13">
      <c r="A26" s="158" t="s">
        <v>2</v>
      </c>
      <c r="B26" s="160" t="s">
        <v>62</v>
      </c>
      <c r="C26" s="161"/>
      <c r="D26" s="162"/>
      <c r="E26" s="160" t="s">
        <v>63</v>
      </c>
      <c r="F26" s="161"/>
      <c r="G26" s="162"/>
      <c r="H26" s="160" t="s">
        <v>64</v>
      </c>
      <c r="I26" s="161"/>
      <c r="J26" s="162"/>
      <c r="K26" s="160" t="s">
        <v>6</v>
      </c>
      <c r="L26" s="161"/>
      <c r="M26" s="163"/>
    </row>
    <row r="27" spans="1:13" ht="13.5" thickBot="1">
      <c r="A27" s="159"/>
      <c r="B27" s="83" t="s">
        <v>60</v>
      </c>
      <c r="C27" s="84" t="s">
        <v>61</v>
      </c>
      <c r="D27" s="85" t="s">
        <v>6</v>
      </c>
      <c r="E27" s="83" t="s">
        <v>60</v>
      </c>
      <c r="F27" s="84" t="s">
        <v>61</v>
      </c>
      <c r="G27" s="85" t="s">
        <v>6</v>
      </c>
      <c r="H27" s="83" t="s">
        <v>60</v>
      </c>
      <c r="I27" s="84" t="s">
        <v>61</v>
      </c>
      <c r="J27" s="85" t="s">
        <v>6</v>
      </c>
      <c r="K27" s="83" t="s">
        <v>60</v>
      </c>
      <c r="L27" s="84" t="s">
        <v>61</v>
      </c>
      <c r="M27" s="86" t="s">
        <v>6</v>
      </c>
    </row>
    <row r="28" spans="1:13" ht="14.25">
      <c r="A28" s="18" t="s">
        <v>53</v>
      </c>
      <c r="B28" s="93">
        <v>21803</v>
      </c>
      <c r="C28" s="94">
        <v>0</v>
      </c>
      <c r="D28" s="95">
        <f t="shared" ref="D28:D38" si="6">+C28+B28</f>
        <v>21803</v>
      </c>
      <c r="E28" s="93">
        <v>0</v>
      </c>
      <c r="F28" s="94">
        <v>0</v>
      </c>
      <c r="G28" s="95">
        <f t="shared" ref="G28:G38" si="7">+F28+E28</f>
        <v>0</v>
      </c>
      <c r="H28" s="93">
        <v>0</v>
      </c>
      <c r="I28" s="94">
        <v>0</v>
      </c>
      <c r="J28" s="95">
        <f t="shared" ref="J28:J38" si="8">+I28+H28</f>
        <v>0</v>
      </c>
      <c r="K28" s="93">
        <f t="shared" ref="K28:L38" si="9">+B28+E28+H28</f>
        <v>21803</v>
      </c>
      <c r="L28" s="94">
        <f t="shared" si="9"/>
        <v>0</v>
      </c>
      <c r="M28" s="95">
        <f t="shared" ref="M28:M38" si="10">+L28+K28</f>
        <v>21803</v>
      </c>
    </row>
    <row r="29" spans="1:13" ht="14.25">
      <c r="A29" s="80" t="s">
        <v>69</v>
      </c>
      <c r="B29" s="93">
        <v>0</v>
      </c>
      <c r="C29" s="94">
        <v>0</v>
      </c>
      <c r="D29" s="95">
        <f>+C29+B29</f>
        <v>0</v>
      </c>
      <c r="E29" s="93">
        <v>0</v>
      </c>
      <c r="F29" s="94">
        <v>0</v>
      </c>
      <c r="G29" s="95">
        <f>+F29+E29</f>
        <v>0</v>
      </c>
      <c r="H29" s="93">
        <v>12913</v>
      </c>
      <c r="I29" s="94">
        <v>2533</v>
      </c>
      <c r="J29" s="95">
        <f>+I29+H29</f>
        <v>15446</v>
      </c>
      <c r="K29" s="93">
        <f>+B29+E29+H29</f>
        <v>12913</v>
      </c>
      <c r="L29" s="94">
        <f>+C29+F29+I29</f>
        <v>2533</v>
      </c>
      <c r="M29" s="95">
        <f>+L29+K29</f>
        <v>15446</v>
      </c>
    </row>
    <row r="30" spans="1:13" ht="14.25">
      <c r="A30" s="18" t="s">
        <v>33</v>
      </c>
      <c r="B30" s="93">
        <v>1390</v>
      </c>
      <c r="C30" s="94">
        <v>0</v>
      </c>
      <c r="D30" s="95">
        <f>+C30+B30</f>
        <v>1390</v>
      </c>
      <c r="E30" s="93">
        <v>0</v>
      </c>
      <c r="F30" s="94">
        <v>0</v>
      </c>
      <c r="G30" s="95">
        <f>+F30+E30</f>
        <v>0</v>
      </c>
      <c r="H30" s="93">
        <v>0</v>
      </c>
      <c r="I30" s="94">
        <v>0</v>
      </c>
      <c r="J30" s="95">
        <f>+I30+H30</f>
        <v>0</v>
      </c>
      <c r="K30" s="93">
        <f>+B30+E30+H30</f>
        <v>1390</v>
      </c>
      <c r="L30" s="94">
        <f>+C30+F30+I30</f>
        <v>0</v>
      </c>
      <c r="M30" s="95">
        <f>+L30+K30</f>
        <v>1390</v>
      </c>
    </row>
    <row r="31" spans="1:13" ht="14.25">
      <c r="A31" s="18" t="s">
        <v>48</v>
      </c>
      <c r="B31" s="93">
        <v>56627</v>
      </c>
      <c r="C31" s="94">
        <v>298</v>
      </c>
      <c r="D31" s="95">
        <f t="shared" si="6"/>
        <v>56925</v>
      </c>
      <c r="E31" s="93">
        <v>0</v>
      </c>
      <c r="F31" s="94">
        <v>0</v>
      </c>
      <c r="G31" s="95">
        <f t="shared" si="7"/>
        <v>0</v>
      </c>
      <c r="H31" s="93">
        <v>0</v>
      </c>
      <c r="I31" s="94">
        <v>0</v>
      </c>
      <c r="J31" s="95">
        <f t="shared" si="8"/>
        <v>0</v>
      </c>
      <c r="K31" s="93">
        <f t="shared" si="9"/>
        <v>56627</v>
      </c>
      <c r="L31" s="94">
        <f t="shared" si="9"/>
        <v>298</v>
      </c>
      <c r="M31" s="95">
        <f t="shared" si="10"/>
        <v>56925</v>
      </c>
    </row>
    <row r="32" spans="1:13" ht="14.25">
      <c r="A32" s="18" t="s">
        <v>36</v>
      </c>
      <c r="B32" s="93">
        <v>161</v>
      </c>
      <c r="C32" s="94">
        <v>0</v>
      </c>
      <c r="D32" s="95">
        <f t="shared" si="6"/>
        <v>161</v>
      </c>
      <c r="E32" s="93">
        <v>0</v>
      </c>
      <c r="F32" s="94">
        <v>0</v>
      </c>
      <c r="G32" s="95">
        <f t="shared" si="7"/>
        <v>0</v>
      </c>
      <c r="H32" s="93">
        <v>0</v>
      </c>
      <c r="I32" s="94">
        <v>0</v>
      </c>
      <c r="J32" s="95">
        <f t="shared" si="8"/>
        <v>0</v>
      </c>
      <c r="K32" s="93">
        <f t="shared" si="9"/>
        <v>161</v>
      </c>
      <c r="L32" s="94">
        <f t="shared" si="9"/>
        <v>0</v>
      </c>
      <c r="M32" s="95">
        <f t="shared" si="10"/>
        <v>161</v>
      </c>
    </row>
    <row r="33" spans="1:13" ht="14.25">
      <c r="A33" s="18" t="s">
        <v>9</v>
      </c>
      <c r="B33" s="93">
        <v>0</v>
      </c>
      <c r="C33" s="94">
        <v>0</v>
      </c>
      <c r="D33" s="95">
        <f t="shared" si="6"/>
        <v>0</v>
      </c>
      <c r="E33" s="93">
        <v>0</v>
      </c>
      <c r="F33" s="94">
        <v>0</v>
      </c>
      <c r="G33" s="95">
        <f t="shared" si="7"/>
        <v>0</v>
      </c>
      <c r="H33" s="93">
        <f>7649/1.003</f>
        <v>7626.121635094717</v>
      </c>
      <c r="I33" s="94">
        <f>1874/1.003</f>
        <v>1868.3948155533401</v>
      </c>
      <c r="J33" s="95">
        <f t="shared" si="8"/>
        <v>9494.5164506480578</v>
      </c>
      <c r="K33" s="93">
        <f t="shared" si="9"/>
        <v>7626.121635094717</v>
      </c>
      <c r="L33" s="94">
        <f t="shared" si="9"/>
        <v>1868.3948155533401</v>
      </c>
      <c r="M33" s="95">
        <f t="shared" si="10"/>
        <v>9494.5164506480578</v>
      </c>
    </row>
    <row r="34" spans="1:13" ht="14.25">
      <c r="A34" s="18" t="s">
        <v>17</v>
      </c>
      <c r="B34" s="93">
        <v>402206</v>
      </c>
      <c r="C34" s="94">
        <v>30387</v>
      </c>
      <c r="D34" s="95">
        <f t="shared" si="6"/>
        <v>432593</v>
      </c>
      <c r="E34" s="93">
        <v>0</v>
      </c>
      <c r="F34" s="94">
        <v>0</v>
      </c>
      <c r="G34" s="95">
        <f t="shared" si="7"/>
        <v>0</v>
      </c>
      <c r="H34" s="93">
        <v>0</v>
      </c>
      <c r="I34" s="94">
        <v>0</v>
      </c>
      <c r="J34" s="95">
        <f t="shared" si="8"/>
        <v>0</v>
      </c>
      <c r="K34" s="93">
        <f t="shared" si="9"/>
        <v>402206</v>
      </c>
      <c r="L34" s="94">
        <f t="shared" si="9"/>
        <v>30387</v>
      </c>
      <c r="M34" s="95">
        <f t="shared" si="10"/>
        <v>432593</v>
      </c>
    </row>
    <row r="35" spans="1:13" ht="14.25">
      <c r="A35" s="18" t="s">
        <v>18</v>
      </c>
      <c r="B35" s="93">
        <v>23410</v>
      </c>
      <c r="C35" s="94">
        <v>9875</v>
      </c>
      <c r="D35" s="95">
        <f t="shared" si="6"/>
        <v>33285</v>
      </c>
      <c r="E35" s="93">
        <v>360</v>
      </c>
      <c r="F35" s="94">
        <v>37</v>
      </c>
      <c r="G35" s="95">
        <f t="shared" si="7"/>
        <v>397</v>
      </c>
      <c r="H35" s="93">
        <v>0</v>
      </c>
      <c r="I35" s="94">
        <v>0</v>
      </c>
      <c r="J35" s="95">
        <f t="shared" si="8"/>
        <v>0</v>
      </c>
      <c r="K35" s="93">
        <f t="shared" si="9"/>
        <v>23770</v>
      </c>
      <c r="L35" s="94">
        <f t="shared" si="9"/>
        <v>9912</v>
      </c>
      <c r="M35" s="95">
        <f t="shared" si="10"/>
        <v>33682</v>
      </c>
    </row>
    <row r="36" spans="1:13" ht="14.25">
      <c r="A36" s="18" t="s">
        <v>37</v>
      </c>
      <c r="B36" s="93">
        <v>0</v>
      </c>
      <c r="C36" s="94">
        <v>0</v>
      </c>
      <c r="D36" s="95">
        <f t="shared" si="6"/>
        <v>0</v>
      </c>
      <c r="E36" s="93">
        <v>0</v>
      </c>
      <c r="F36" s="94">
        <v>0</v>
      </c>
      <c r="G36" s="95">
        <f t="shared" si="7"/>
        <v>0</v>
      </c>
      <c r="H36" s="93">
        <f>275/1.003</f>
        <v>274.17746759720842</v>
      </c>
      <c r="I36" s="94">
        <v>0</v>
      </c>
      <c r="J36" s="95">
        <f t="shared" si="8"/>
        <v>274.17746759720842</v>
      </c>
      <c r="K36" s="93">
        <f t="shared" si="9"/>
        <v>274.17746759720842</v>
      </c>
      <c r="L36" s="94">
        <f t="shared" si="9"/>
        <v>0</v>
      </c>
      <c r="M36" s="95">
        <f t="shared" si="10"/>
        <v>274.17746759720842</v>
      </c>
    </row>
    <row r="37" spans="1:13" ht="14.25">
      <c r="A37" s="18" t="s">
        <v>19</v>
      </c>
      <c r="B37" s="93">
        <v>257982</v>
      </c>
      <c r="C37" s="94">
        <v>55926</v>
      </c>
      <c r="D37" s="95">
        <f t="shared" si="6"/>
        <v>313908</v>
      </c>
      <c r="E37" s="93">
        <v>0</v>
      </c>
      <c r="F37" s="94">
        <v>0</v>
      </c>
      <c r="G37" s="95">
        <f t="shared" si="7"/>
        <v>0</v>
      </c>
      <c r="H37" s="93">
        <v>2785</v>
      </c>
      <c r="I37" s="94">
        <v>199</v>
      </c>
      <c r="J37" s="95">
        <f t="shared" si="8"/>
        <v>2984</v>
      </c>
      <c r="K37" s="93">
        <f t="shared" si="9"/>
        <v>260767</v>
      </c>
      <c r="L37" s="94">
        <f t="shared" si="9"/>
        <v>56125</v>
      </c>
      <c r="M37" s="95">
        <f t="shared" si="10"/>
        <v>316892</v>
      </c>
    </row>
    <row r="38" spans="1:13" ht="14.25">
      <c r="A38" s="18" t="s">
        <v>52</v>
      </c>
      <c r="B38" s="93">
        <v>29127</v>
      </c>
      <c r="C38" s="94">
        <v>594</v>
      </c>
      <c r="D38" s="95">
        <f t="shared" si="6"/>
        <v>29721</v>
      </c>
      <c r="E38" s="93">
        <v>0</v>
      </c>
      <c r="F38" s="94">
        <v>0</v>
      </c>
      <c r="G38" s="95">
        <f t="shared" si="7"/>
        <v>0</v>
      </c>
      <c r="H38" s="93">
        <v>0</v>
      </c>
      <c r="I38" s="94">
        <v>0</v>
      </c>
      <c r="J38" s="95">
        <f t="shared" si="8"/>
        <v>0</v>
      </c>
      <c r="K38" s="93">
        <f t="shared" si="9"/>
        <v>29127</v>
      </c>
      <c r="L38" s="94">
        <f t="shared" si="9"/>
        <v>594</v>
      </c>
      <c r="M38" s="95">
        <f t="shared" si="10"/>
        <v>29721</v>
      </c>
    </row>
    <row r="39" spans="1:13" ht="15" thickBot="1">
      <c r="A39" s="18" t="s">
        <v>31</v>
      </c>
      <c r="B39" s="93">
        <v>324775</v>
      </c>
      <c r="C39" s="94">
        <v>28452</v>
      </c>
      <c r="D39" s="95">
        <f>+C39+B39</f>
        <v>353227</v>
      </c>
      <c r="E39" s="93">
        <v>0</v>
      </c>
      <c r="F39" s="94">
        <v>0</v>
      </c>
      <c r="G39" s="95">
        <f>+F39+E39</f>
        <v>0</v>
      </c>
      <c r="H39" s="93">
        <v>0</v>
      </c>
      <c r="I39" s="94">
        <v>0</v>
      </c>
      <c r="J39" s="95">
        <f>+I39+H39</f>
        <v>0</v>
      </c>
      <c r="K39" s="96">
        <f>+B39+E39+H39</f>
        <v>324775</v>
      </c>
      <c r="L39" s="94">
        <f>+C39+F39+I39</f>
        <v>28452</v>
      </c>
      <c r="M39" s="95">
        <f>+L39+K39</f>
        <v>353227</v>
      </c>
    </row>
    <row r="40" spans="1:13" ht="15.75" thickBot="1">
      <c r="A40" s="81" t="s">
        <v>13</v>
      </c>
      <c r="B40" s="97">
        <f t="shared" ref="B40:M40" si="11">SUM(B28:B39)</f>
        <v>1117481</v>
      </c>
      <c r="C40" s="98">
        <f t="shared" si="11"/>
        <v>125532</v>
      </c>
      <c r="D40" s="99">
        <f t="shared" si="11"/>
        <v>1243013</v>
      </c>
      <c r="E40" s="97">
        <f t="shared" si="11"/>
        <v>360</v>
      </c>
      <c r="F40" s="98">
        <f t="shared" si="11"/>
        <v>37</v>
      </c>
      <c r="G40" s="99">
        <f t="shared" si="11"/>
        <v>397</v>
      </c>
      <c r="H40" s="97">
        <f t="shared" si="11"/>
        <v>23598.299102691926</v>
      </c>
      <c r="I40" s="98">
        <f t="shared" si="11"/>
        <v>4600.3948155533399</v>
      </c>
      <c r="J40" s="99">
        <f t="shared" si="11"/>
        <v>28198.693918245266</v>
      </c>
      <c r="K40" s="97">
        <f t="shared" si="11"/>
        <v>1141439.2991026919</v>
      </c>
      <c r="L40" s="98">
        <f t="shared" si="11"/>
        <v>130169.39481555334</v>
      </c>
      <c r="M40" s="99">
        <f t="shared" si="11"/>
        <v>1271608.6939182454</v>
      </c>
    </row>
    <row r="41" spans="1:13" ht="15">
      <c r="A41" s="14" t="s">
        <v>20</v>
      </c>
    </row>
  </sheetData>
  <mergeCells count="12">
    <mergeCell ref="A3:M3"/>
    <mergeCell ref="A5:A6"/>
    <mergeCell ref="B5:D5"/>
    <mergeCell ref="E5:G5"/>
    <mergeCell ref="H5:J5"/>
    <mergeCell ref="K5:M5"/>
    <mergeCell ref="A24:M24"/>
    <mergeCell ref="A26:A27"/>
    <mergeCell ref="B26:D26"/>
    <mergeCell ref="E26:G26"/>
    <mergeCell ref="H26:J26"/>
    <mergeCell ref="K26:M26"/>
  </mergeCells>
  <pageMargins left="0.7" right="0.7" top="0.75" bottom="0.75" header="0.3" footer="0.3"/>
  <pageSetup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M47"/>
  <sheetViews>
    <sheetView topLeftCell="A28" zoomScaleNormal="100" workbookViewId="0">
      <selection activeCell="A50" sqref="A50"/>
    </sheetView>
  </sheetViews>
  <sheetFormatPr defaultRowHeight="12.75"/>
  <cols>
    <col min="1" max="1" width="31.28515625" customWidth="1"/>
    <col min="2" max="4" width="11.42578125" bestFit="1" customWidth="1"/>
    <col min="5" max="6" width="9" bestFit="1" customWidth="1"/>
    <col min="7" max="7" width="10.42578125" customWidth="1"/>
    <col min="9" max="9" width="9.5703125" customWidth="1"/>
    <col min="10" max="10" width="10.140625" customWidth="1"/>
    <col min="11" max="13" width="11.42578125" bestFit="1" customWidth="1"/>
  </cols>
  <sheetData>
    <row r="3" spans="1:13" ht="15">
      <c r="A3" s="157" t="s">
        <v>73</v>
      </c>
      <c r="B3" s="157"/>
      <c r="C3" s="157"/>
      <c r="D3" s="157"/>
      <c r="E3" s="157"/>
      <c r="F3" s="157"/>
      <c r="G3" s="157"/>
      <c r="H3" s="157"/>
      <c r="I3" s="157"/>
      <c r="J3" s="157"/>
      <c r="K3" s="157"/>
      <c r="L3" s="157"/>
      <c r="M3" s="157"/>
    </row>
    <row r="4" spans="1:13" ht="13.5" thickBot="1"/>
    <row r="5" spans="1:13">
      <c r="A5" s="158" t="s">
        <v>2</v>
      </c>
      <c r="B5" s="160" t="s">
        <v>62</v>
      </c>
      <c r="C5" s="165"/>
      <c r="D5" s="166"/>
      <c r="E5" s="160" t="s">
        <v>63</v>
      </c>
      <c r="F5" s="165"/>
      <c r="G5" s="166"/>
      <c r="H5" s="160" t="s">
        <v>64</v>
      </c>
      <c r="I5" s="165"/>
      <c r="J5" s="166"/>
      <c r="K5" s="160" t="s">
        <v>6</v>
      </c>
      <c r="L5" s="165"/>
      <c r="M5" s="167"/>
    </row>
    <row r="6" spans="1:13" ht="13.5" thickBot="1">
      <c r="A6" s="164"/>
      <c r="B6" s="83" t="s">
        <v>60</v>
      </c>
      <c r="C6" s="84" t="s">
        <v>61</v>
      </c>
      <c r="D6" s="85" t="s">
        <v>6</v>
      </c>
      <c r="E6" s="83" t="s">
        <v>60</v>
      </c>
      <c r="F6" s="84" t="s">
        <v>61</v>
      </c>
      <c r="G6" s="85" t="s">
        <v>6</v>
      </c>
      <c r="H6" s="83" t="s">
        <v>60</v>
      </c>
      <c r="I6" s="84" t="s">
        <v>61</v>
      </c>
      <c r="J6" s="85" t="s">
        <v>6</v>
      </c>
      <c r="K6" s="83" t="s">
        <v>60</v>
      </c>
      <c r="L6" s="84" t="s">
        <v>61</v>
      </c>
      <c r="M6" s="86" t="s">
        <v>6</v>
      </c>
    </row>
    <row r="7" spans="1:13" ht="14.25">
      <c r="A7" s="80" t="s">
        <v>53</v>
      </c>
      <c r="B7" s="87">
        <v>11697</v>
      </c>
      <c r="C7" s="88">
        <v>0</v>
      </c>
      <c r="D7" s="89">
        <f>+B7+C7</f>
        <v>11697</v>
      </c>
      <c r="E7" s="87">
        <v>0</v>
      </c>
      <c r="F7" s="88">
        <v>0</v>
      </c>
      <c r="G7" s="89">
        <f>+E7+F7</f>
        <v>0</v>
      </c>
      <c r="H7" s="87">
        <v>0</v>
      </c>
      <c r="I7" s="88">
        <v>0</v>
      </c>
      <c r="J7" s="89">
        <f>+H7+I7</f>
        <v>0</v>
      </c>
      <c r="K7" s="87">
        <f t="shared" ref="K7:L21" si="0">+H7+E7+B7</f>
        <v>11697</v>
      </c>
      <c r="L7" s="88">
        <f t="shared" si="0"/>
        <v>0</v>
      </c>
      <c r="M7" s="89">
        <f>+K7+L7</f>
        <v>11697</v>
      </c>
    </row>
    <row r="8" spans="1:13" ht="14.25">
      <c r="A8" s="80" t="s">
        <v>40</v>
      </c>
      <c r="B8" s="87">
        <v>0</v>
      </c>
      <c r="C8" s="88">
        <v>0</v>
      </c>
      <c r="D8" s="89">
        <f>+B8+C8</f>
        <v>0</v>
      </c>
      <c r="E8" s="87">
        <v>0</v>
      </c>
      <c r="F8" s="88">
        <v>0</v>
      </c>
      <c r="G8" s="89">
        <f>+E8+F8</f>
        <v>0</v>
      </c>
      <c r="H8" s="87">
        <v>1367</v>
      </c>
      <c r="I8" s="88">
        <v>0</v>
      </c>
      <c r="J8" s="89">
        <f>+H8+I8</f>
        <v>1367</v>
      </c>
      <c r="K8" s="87">
        <f t="shared" si="0"/>
        <v>1367</v>
      </c>
      <c r="L8" s="88">
        <f t="shared" si="0"/>
        <v>0</v>
      </c>
      <c r="M8" s="89">
        <f>+K8+L8</f>
        <v>1367</v>
      </c>
    </row>
    <row r="9" spans="1:13" ht="14.25">
      <c r="A9" s="80" t="s">
        <v>72</v>
      </c>
      <c r="B9" s="87">
        <v>0</v>
      </c>
      <c r="C9" s="88">
        <v>0</v>
      </c>
      <c r="D9" s="89">
        <f t="shared" ref="D9:D21" si="1">+B9+C9</f>
        <v>0</v>
      </c>
      <c r="E9" s="87">
        <v>0</v>
      </c>
      <c r="F9" s="88">
        <v>0</v>
      </c>
      <c r="G9" s="89">
        <f t="shared" ref="G9:G21" si="2">+E9+F9</f>
        <v>0</v>
      </c>
      <c r="H9" s="87">
        <v>2812</v>
      </c>
      <c r="I9" s="88">
        <v>291</v>
      </c>
      <c r="J9" s="89">
        <f t="shared" ref="J9:J21" si="3">+H9+I9</f>
        <v>3103</v>
      </c>
      <c r="K9" s="87">
        <f t="shared" si="0"/>
        <v>2812</v>
      </c>
      <c r="L9" s="88">
        <f t="shared" si="0"/>
        <v>291</v>
      </c>
      <c r="M9" s="89">
        <f>+K9+L9</f>
        <v>3103</v>
      </c>
    </row>
    <row r="10" spans="1:13" ht="14.25">
      <c r="A10" s="80" t="s">
        <v>32</v>
      </c>
      <c r="B10" s="87">
        <v>8456</v>
      </c>
      <c r="C10" s="88">
        <v>45</v>
      </c>
      <c r="D10" s="89">
        <f t="shared" si="1"/>
        <v>8501</v>
      </c>
      <c r="E10" s="87">
        <v>34127</v>
      </c>
      <c r="F10" s="88">
        <v>1377</v>
      </c>
      <c r="G10" s="89">
        <f t="shared" si="2"/>
        <v>35504</v>
      </c>
      <c r="H10" s="87">
        <v>0</v>
      </c>
      <c r="I10" s="88">
        <v>0</v>
      </c>
      <c r="J10" s="89">
        <f t="shared" si="3"/>
        <v>0</v>
      </c>
      <c r="K10" s="87">
        <f t="shared" si="0"/>
        <v>42583</v>
      </c>
      <c r="L10" s="88">
        <f t="shared" si="0"/>
        <v>1422</v>
      </c>
      <c r="M10" s="89">
        <f t="shared" ref="M10:M20" si="4">+K10+L10</f>
        <v>44005</v>
      </c>
    </row>
    <row r="11" spans="1:13" ht="14.25">
      <c r="A11" s="80" t="s">
        <v>48</v>
      </c>
      <c r="B11" s="87">
        <v>0</v>
      </c>
      <c r="C11" s="88">
        <v>0</v>
      </c>
      <c r="D11" s="89">
        <f t="shared" si="1"/>
        <v>0</v>
      </c>
      <c r="E11" s="87">
        <v>0</v>
      </c>
      <c r="F11" s="88">
        <v>0</v>
      </c>
      <c r="G11" s="89">
        <f t="shared" si="2"/>
        <v>0</v>
      </c>
      <c r="H11" s="87">
        <v>0</v>
      </c>
      <c r="I11" s="88">
        <v>0</v>
      </c>
      <c r="J11" s="89">
        <f t="shared" si="3"/>
        <v>0</v>
      </c>
      <c r="K11" s="87">
        <f>+H11+E11+B11</f>
        <v>0</v>
      </c>
      <c r="L11" s="88">
        <f>+I11+F11+C11</f>
        <v>0</v>
      </c>
      <c r="M11" s="89">
        <f>+K11+L11</f>
        <v>0</v>
      </c>
    </row>
    <row r="12" spans="1:13" ht="14.25">
      <c r="A12" s="80" t="s">
        <v>36</v>
      </c>
      <c r="B12" s="87">
        <v>10701</v>
      </c>
      <c r="C12" s="88">
        <v>68</v>
      </c>
      <c r="D12" s="89">
        <f t="shared" si="1"/>
        <v>10769</v>
      </c>
      <c r="E12" s="87">
        <v>0</v>
      </c>
      <c r="F12" s="88">
        <v>0</v>
      </c>
      <c r="G12" s="89">
        <f t="shared" si="2"/>
        <v>0</v>
      </c>
      <c r="H12" s="87">
        <v>0</v>
      </c>
      <c r="I12" s="88">
        <v>0</v>
      </c>
      <c r="J12" s="89">
        <f t="shared" si="3"/>
        <v>0</v>
      </c>
      <c r="K12" s="87">
        <f t="shared" si="0"/>
        <v>10701</v>
      </c>
      <c r="L12" s="88">
        <f t="shared" si="0"/>
        <v>68</v>
      </c>
      <c r="M12" s="89">
        <f t="shared" si="4"/>
        <v>10769</v>
      </c>
    </row>
    <row r="13" spans="1:13" ht="14.25">
      <c r="A13" s="80" t="s">
        <v>65</v>
      </c>
      <c r="B13" s="87">
        <v>36874.400000000001</v>
      </c>
      <c r="C13" s="88">
        <v>6018.2</v>
      </c>
      <c r="D13" s="89">
        <f t="shared" si="1"/>
        <v>42892.6</v>
      </c>
      <c r="E13" s="87">
        <v>87507</v>
      </c>
      <c r="F13" s="88">
        <v>2577</v>
      </c>
      <c r="G13" s="89">
        <f t="shared" si="2"/>
        <v>90084</v>
      </c>
      <c r="H13" s="87">
        <v>0</v>
      </c>
      <c r="I13" s="88">
        <v>0</v>
      </c>
      <c r="J13" s="89">
        <f t="shared" si="3"/>
        <v>0</v>
      </c>
      <c r="K13" s="87">
        <f t="shared" si="0"/>
        <v>124381.4</v>
      </c>
      <c r="L13" s="88">
        <f t="shared" si="0"/>
        <v>8595.2000000000007</v>
      </c>
      <c r="M13" s="89">
        <f t="shared" si="4"/>
        <v>132976.6</v>
      </c>
    </row>
    <row r="14" spans="1:13" ht="14.25">
      <c r="A14" s="80" t="s">
        <v>66</v>
      </c>
      <c r="B14" s="87">
        <v>57979</v>
      </c>
      <c r="C14" s="88">
        <v>12121</v>
      </c>
      <c r="D14" s="89">
        <f t="shared" si="1"/>
        <v>70100</v>
      </c>
      <c r="E14" s="87">
        <v>649</v>
      </c>
      <c r="F14" s="88">
        <v>5503</v>
      </c>
      <c r="G14" s="89">
        <f t="shared" si="2"/>
        <v>6152</v>
      </c>
      <c r="H14" s="87">
        <v>197</v>
      </c>
      <c r="I14" s="88">
        <v>0</v>
      </c>
      <c r="J14" s="89">
        <f t="shared" si="3"/>
        <v>197</v>
      </c>
      <c r="K14" s="87">
        <f t="shared" si="0"/>
        <v>58825</v>
      </c>
      <c r="L14" s="88">
        <f t="shared" si="0"/>
        <v>17624</v>
      </c>
      <c r="M14" s="89">
        <f t="shared" si="4"/>
        <v>76449</v>
      </c>
    </row>
    <row r="15" spans="1:13" ht="14.25">
      <c r="A15" s="80" t="s">
        <v>11</v>
      </c>
      <c r="B15" s="87">
        <v>6765</v>
      </c>
      <c r="C15" s="88">
        <v>409</v>
      </c>
      <c r="D15" s="89">
        <f t="shared" si="1"/>
        <v>7174</v>
      </c>
      <c r="E15" s="87">
        <v>3718</v>
      </c>
      <c r="F15" s="88">
        <v>102</v>
      </c>
      <c r="G15" s="89">
        <f t="shared" si="2"/>
        <v>3820</v>
      </c>
      <c r="H15" s="87">
        <v>0</v>
      </c>
      <c r="I15" s="88">
        <v>0</v>
      </c>
      <c r="J15" s="89">
        <f t="shared" si="3"/>
        <v>0</v>
      </c>
      <c r="K15" s="87">
        <f t="shared" si="0"/>
        <v>10483</v>
      </c>
      <c r="L15" s="88">
        <f t="shared" si="0"/>
        <v>511</v>
      </c>
      <c r="M15" s="89">
        <f t="shared" si="4"/>
        <v>10994</v>
      </c>
    </row>
    <row r="16" spans="1:13" ht="14.25">
      <c r="A16" s="80" t="s">
        <v>37</v>
      </c>
      <c r="B16" s="87">
        <v>0</v>
      </c>
      <c r="C16" s="88">
        <v>0</v>
      </c>
      <c r="D16" s="89">
        <f t="shared" si="1"/>
        <v>0</v>
      </c>
      <c r="E16" s="87">
        <v>0</v>
      </c>
      <c r="F16" s="88">
        <v>0</v>
      </c>
      <c r="G16" s="89">
        <f t="shared" si="2"/>
        <v>0</v>
      </c>
      <c r="H16" s="87">
        <v>198383</v>
      </c>
      <c r="I16" s="88">
        <v>54</v>
      </c>
      <c r="J16" s="89">
        <f t="shared" si="3"/>
        <v>198437</v>
      </c>
      <c r="K16" s="87">
        <f t="shared" si="0"/>
        <v>198383</v>
      </c>
      <c r="L16" s="88">
        <f t="shared" si="0"/>
        <v>54</v>
      </c>
      <c r="M16" s="89">
        <f t="shared" si="4"/>
        <v>198437</v>
      </c>
    </row>
    <row r="17" spans="1:13" ht="14.25">
      <c r="A17" s="80" t="s">
        <v>41</v>
      </c>
      <c r="B17" s="87">
        <v>49604</v>
      </c>
      <c r="C17" s="88">
        <v>17673</v>
      </c>
      <c r="D17" s="89">
        <f t="shared" si="1"/>
        <v>67277</v>
      </c>
      <c r="E17" s="87">
        <v>895</v>
      </c>
      <c r="F17" s="88">
        <v>101889</v>
      </c>
      <c r="G17" s="89">
        <f t="shared" si="2"/>
        <v>102784</v>
      </c>
      <c r="H17" s="87">
        <v>0</v>
      </c>
      <c r="I17" s="88">
        <v>0</v>
      </c>
      <c r="J17" s="89">
        <f t="shared" si="3"/>
        <v>0</v>
      </c>
      <c r="K17" s="87">
        <f t="shared" si="0"/>
        <v>50499</v>
      </c>
      <c r="L17" s="88">
        <f t="shared" si="0"/>
        <v>119562</v>
      </c>
      <c r="M17" s="89">
        <f t="shared" si="4"/>
        <v>170061</v>
      </c>
    </row>
    <row r="18" spans="1:13" ht="14.25">
      <c r="A18" s="80" t="s">
        <v>19</v>
      </c>
      <c r="B18" s="87">
        <v>1</v>
      </c>
      <c r="C18" s="88">
        <v>14</v>
      </c>
      <c r="D18" s="89">
        <f t="shared" si="1"/>
        <v>15</v>
      </c>
      <c r="E18" s="87">
        <v>0</v>
      </c>
      <c r="F18" s="88">
        <v>0</v>
      </c>
      <c r="G18" s="89">
        <f t="shared" si="2"/>
        <v>0</v>
      </c>
      <c r="H18" s="87">
        <v>0</v>
      </c>
      <c r="I18" s="88">
        <v>0</v>
      </c>
      <c r="J18" s="89">
        <f t="shared" si="3"/>
        <v>0</v>
      </c>
      <c r="K18" s="87">
        <f t="shared" si="0"/>
        <v>1</v>
      </c>
      <c r="L18" s="88">
        <f t="shared" si="0"/>
        <v>14</v>
      </c>
      <c r="M18" s="89">
        <f t="shared" si="4"/>
        <v>15</v>
      </c>
    </row>
    <row r="19" spans="1:13" ht="14.25">
      <c r="A19" s="80" t="s">
        <v>51</v>
      </c>
      <c r="B19" s="87">
        <v>81302</v>
      </c>
      <c r="C19" s="88">
        <v>32869</v>
      </c>
      <c r="D19" s="89">
        <f t="shared" si="1"/>
        <v>114171</v>
      </c>
      <c r="E19" s="87">
        <v>0</v>
      </c>
      <c r="F19" s="88">
        <v>0</v>
      </c>
      <c r="G19" s="89">
        <f t="shared" si="2"/>
        <v>0</v>
      </c>
      <c r="H19" s="87">
        <v>0</v>
      </c>
      <c r="I19" s="88">
        <v>0</v>
      </c>
      <c r="J19" s="89">
        <f t="shared" si="3"/>
        <v>0</v>
      </c>
      <c r="K19" s="87">
        <f t="shared" si="0"/>
        <v>81302</v>
      </c>
      <c r="L19" s="88">
        <f t="shared" si="0"/>
        <v>32869</v>
      </c>
      <c r="M19" s="89">
        <f t="shared" si="4"/>
        <v>114171</v>
      </c>
    </row>
    <row r="20" spans="1:13" ht="14.25">
      <c r="A20" s="80" t="s">
        <v>44</v>
      </c>
      <c r="B20" s="87">
        <v>0</v>
      </c>
      <c r="C20" s="88">
        <v>0</v>
      </c>
      <c r="D20" s="89">
        <f t="shared" si="1"/>
        <v>0</v>
      </c>
      <c r="E20" s="87">
        <v>0</v>
      </c>
      <c r="F20" s="88">
        <v>0</v>
      </c>
      <c r="G20" s="89">
        <f t="shared" si="2"/>
        <v>0</v>
      </c>
      <c r="H20" s="87">
        <v>0</v>
      </c>
      <c r="I20" s="88">
        <v>0</v>
      </c>
      <c r="J20" s="89">
        <f t="shared" si="3"/>
        <v>0</v>
      </c>
      <c r="K20" s="87">
        <f t="shared" si="0"/>
        <v>0</v>
      </c>
      <c r="L20" s="88">
        <f t="shared" si="0"/>
        <v>0</v>
      </c>
      <c r="M20" s="89">
        <f t="shared" si="4"/>
        <v>0</v>
      </c>
    </row>
    <row r="21" spans="1:13" ht="15" thickBot="1">
      <c r="A21" s="80" t="s">
        <v>35</v>
      </c>
      <c r="B21" s="87">
        <v>68034.3</v>
      </c>
      <c r="C21" s="88">
        <v>21684.3</v>
      </c>
      <c r="D21" s="89">
        <f t="shared" si="1"/>
        <v>89718.6</v>
      </c>
      <c r="E21" s="87">
        <v>0</v>
      </c>
      <c r="F21" s="88">
        <v>23</v>
      </c>
      <c r="G21" s="89">
        <f t="shared" si="2"/>
        <v>23</v>
      </c>
      <c r="H21" s="87">
        <v>0</v>
      </c>
      <c r="I21" s="88">
        <v>0</v>
      </c>
      <c r="J21" s="89">
        <f t="shared" si="3"/>
        <v>0</v>
      </c>
      <c r="K21" s="87">
        <f t="shared" si="0"/>
        <v>68034.3</v>
      </c>
      <c r="L21" s="88">
        <f t="shared" si="0"/>
        <v>21707.3</v>
      </c>
      <c r="M21" s="89">
        <f>+K21+L21</f>
        <v>89741.6</v>
      </c>
    </row>
    <row r="22" spans="1:13" ht="15.75" thickBot="1">
      <c r="A22" s="81" t="s">
        <v>13</v>
      </c>
      <c r="B22" s="90">
        <f t="shared" ref="B22:M22" si="5">SUM(B7:B21)</f>
        <v>331413.7</v>
      </c>
      <c r="C22" s="91">
        <f t="shared" si="5"/>
        <v>90901.5</v>
      </c>
      <c r="D22" s="92">
        <f t="shared" si="5"/>
        <v>422315.19999999995</v>
      </c>
      <c r="E22" s="90">
        <f t="shared" si="5"/>
        <v>126896</v>
      </c>
      <c r="F22" s="91">
        <f t="shared" si="5"/>
        <v>111471</v>
      </c>
      <c r="G22" s="92">
        <f t="shared" si="5"/>
        <v>238367</v>
      </c>
      <c r="H22" s="90">
        <f t="shared" si="5"/>
        <v>202759</v>
      </c>
      <c r="I22" s="91">
        <f t="shared" si="5"/>
        <v>345</v>
      </c>
      <c r="J22" s="92">
        <f t="shared" si="5"/>
        <v>203104</v>
      </c>
      <c r="K22" s="90">
        <f t="shared" si="5"/>
        <v>661068.70000000007</v>
      </c>
      <c r="L22" s="91">
        <f t="shared" si="5"/>
        <v>202717.5</v>
      </c>
      <c r="M22" s="92">
        <f t="shared" si="5"/>
        <v>863786.2</v>
      </c>
    </row>
    <row r="23" spans="1:13" ht="15">
      <c r="A23" s="14" t="s">
        <v>20</v>
      </c>
      <c r="B23" s="114" t="s">
        <v>20</v>
      </c>
      <c r="C23" s="115" t="s">
        <v>20</v>
      </c>
      <c r="D23" s="82"/>
      <c r="E23" s="82"/>
      <c r="F23" s="82"/>
      <c r="G23" s="82"/>
      <c r="H23" s="82"/>
      <c r="I23" s="82"/>
      <c r="J23" s="82"/>
      <c r="K23" s="82"/>
      <c r="L23" s="82"/>
      <c r="M23" s="82"/>
    </row>
    <row r="24" spans="1:13" ht="15">
      <c r="A24" s="14"/>
      <c r="B24" s="82"/>
      <c r="C24" s="82"/>
      <c r="D24" s="82"/>
      <c r="E24" s="82"/>
      <c r="F24" s="82"/>
      <c r="G24" s="82"/>
      <c r="H24" s="82"/>
      <c r="I24" s="82"/>
      <c r="J24" s="82"/>
      <c r="K24" s="82"/>
      <c r="L24" s="82"/>
      <c r="M24" s="82"/>
    </row>
    <row r="27" spans="1:13" ht="15">
      <c r="A27" s="157" t="s">
        <v>74</v>
      </c>
      <c r="B27" s="157"/>
      <c r="C27" s="157"/>
      <c r="D27" s="157"/>
      <c r="E27" s="157"/>
      <c r="F27" s="157"/>
      <c r="G27" s="157"/>
      <c r="H27" s="157"/>
      <c r="I27" s="157"/>
      <c r="J27" s="157"/>
      <c r="K27" s="157"/>
      <c r="L27" s="157"/>
      <c r="M27" s="157"/>
    </row>
    <row r="28" spans="1:13" ht="13.5" thickBot="1"/>
    <row r="29" spans="1:13">
      <c r="A29" s="158" t="s">
        <v>2</v>
      </c>
      <c r="B29" s="160" t="s">
        <v>62</v>
      </c>
      <c r="C29" s="161"/>
      <c r="D29" s="162"/>
      <c r="E29" s="160" t="s">
        <v>63</v>
      </c>
      <c r="F29" s="161"/>
      <c r="G29" s="162"/>
      <c r="H29" s="160" t="s">
        <v>64</v>
      </c>
      <c r="I29" s="161"/>
      <c r="J29" s="162"/>
      <c r="K29" s="160" t="s">
        <v>6</v>
      </c>
      <c r="L29" s="161"/>
      <c r="M29" s="163"/>
    </row>
    <row r="30" spans="1:13" ht="13.5" thickBot="1">
      <c r="A30" s="159"/>
      <c r="B30" s="83" t="s">
        <v>60</v>
      </c>
      <c r="C30" s="84" t="s">
        <v>61</v>
      </c>
      <c r="D30" s="85" t="s">
        <v>6</v>
      </c>
      <c r="E30" s="83" t="s">
        <v>60</v>
      </c>
      <c r="F30" s="84" t="s">
        <v>61</v>
      </c>
      <c r="G30" s="85" t="s">
        <v>6</v>
      </c>
      <c r="H30" s="83" t="s">
        <v>60</v>
      </c>
      <c r="I30" s="84" t="s">
        <v>61</v>
      </c>
      <c r="J30" s="85" t="s">
        <v>6</v>
      </c>
      <c r="K30" s="83" t="s">
        <v>60</v>
      </c>
      <c r="L30" s="84" t="s">
        <v>61</v>
      </c>
      <c r="M30" s="86" t="s">
        <v>6</v>
      </c>
    </row>
    <row r="31" spans="1:13" ht="14.25">
      <c r="A31" s="80" t="str">
        <f>+A7</f>
        <v>Aurigen</v>
      </c>
      <c r="B31" s="87">
        <v>10609</v>
      </c>
      <c r="C31" s="88">
        <v>0</v>
      </c>
      <c r="D31" s="89">
        <f>+B31+C31</f>
        <v>10609</v>
      </c>
      <c r="E31" s="87">
        <v>201</v>
      </c>
      <c r="F31" s="88">
        <v>567</v>
      </c>
      <c r="G31" s="89">
        <f>+E31+F31</f>
        <v>768</v>
      </c>
      <c r="H31" s="87">
        <v>0</v>
      </c>
      <c r="I31" s="88">
        <v>0</v>
      </c>
      <c r="J31" s="89">
        <f>+H31+I31</f>
        <v>0</v>
      </c>
      <c r="K31" s="87">
        <f t="shared" ref="K31:L45" si="6">+H31+E31+B31</f>
        <v>10810</v>
      </c>
      <c r="L31" s="88">
        <f t="shared" si="6"/>
        <v>567</v>
      </c>
      <c r="M31" s="89">
        <f>+K31+L31</f>
        <v>11377</v>
      </c>
    </row>
    <row r="32" spans="1:13" ht="14.25">
      <c r="A32" s="80" t="str">
        <f>+A8</f>
        <v>AXA Equitable</v>
      </c>
      <c r="B32" s="87">
        <v>0</v>
      </c>
      <c r="C32" s="88">
        <v>0</v>
      </c>
      <c r="D32" s="89">
        <f>+B32+C32</f>
        <v>0</v>
      </c>
      <c r="E32" s="87">
        <v>0</v>
      </c>
      <c r="F32" s="88">
        <v>0</v>
      </c>
      <c r="G32" s="89">
        <f>+E32+F32</f>
        <v>0</v>
      </c>
      <c r="H32" s="87">
        <v>24183</v>
      </c>
      <c r="I32" s="88">
        <v>736</v>
      </c>
      <c r="J32" s="89">
        <f>+H32+I32</f>
        <v>24919</v>
      </c>
      <c r="K32" s="87">
        <f t="shared" si="6"/>
        <v>24183</v>
      </c>
      <c r="L32" s="88">
        <f t="shared" si="6"/>
        <v>736</v>
      </c>
      <c r="M32" s="89">
        <f>+K32+L32</f>
        <v>24919</v>
      </c>
    </row>
    <row r="33" spans="1:13" ht="14.25">
      <c r="A33" s="80" t="s">
        <v>72</v>
      </c>
      <c r="B33" s="87">
        <v>0</v>
      </c>
      <c r="C33" s="88">
        <v>0</v>
      </c>
      <c r="D33" s="89">
        <f t="shared" ref="D33:D45" si="7">+B33+C33</f>
        <v>0</v>
      </c>
      <c r="E33" s="87">
        <v>0</v>
      </c>
      <c r="F33" s="88">
        <v>0</v>
      </c>
      <c r="G33" s="89">
        <f t="shared" ref="G33:G45" si="8">+E33+F33</f>
        <v>0</v>
      </c>
      <c r="H33" s="87">
        <v>205866</v>
      </c>
      <c r="I33" s="88">
        <v>6631</v>
      </c>
      <c r="J33" s="89">
        <f t="shared" ref="J33:J45" si="9">+H33+I33</f>
        <v>212497</v>
      </c>
      <c r="K33" s="87">
        <f t="shared" si="6"/>
        <v>205866</v>
      </c>
      <c r="L33" s="88">
        <f t="shared" si="6"/>
        <v>6631</v>
      </c>
      <c r="M33" s="89">
        <f>+K33+L33</f>
        <v>212497</v>
      </c>
    </row>
    <row r="34" spans="1:13" ht="14.25">
      <c r="A34" s="80" t="s">
        <v>32</v>
      </c>
      <c r="B34" s="87">
        <v>113214</v>
      </c>
      <c r="C34" s="88">
        <v>67956</v>
      </c>
      <c r="D34" s="89">
        <f t="shared" si="7"/>
        <v>181170</v>
      </c>
      <c r="E34" s="87">
        <v>68110</v>
      </c>
      <c r="F34" s="88">
        <v>6996</v>
      </c>
      <c r="G34" s="89">
        <f t="shared" si="8"/>
        <v>75106</v>
      </c>
      <c r="H34" s="87">
        <v>0</v>
      </c>
      <c r="I34" s="88">
        <v>0</v>
      </c>
      <c r="J34" s="89">
        <f t="shared" si="9"/>
        <v>0</v>
      </c>
      <c r="K34" s="87">
        <f t="shared" si="6"/>
        <v>181324</v>
      </c>
      <c r="L34" s="88">
        <f t="shared" si="6"/>
        <v>74952</v>
      </c>
      <c r="M34" s="89">
        <f t="shared" ref="M34:M43" si="10">+K34+L34</f>
        <v>256276</v>
      </c>
    </row>
    <row r="35" spans="1:13" ht="14.25">
      <c r="A35" s="80" t="s">
        <v>48</v>
      </c>
      <c r="B35" s="87">
        <v>25185</v>
      </c>
      <c r="C35" s="88">
        <v>107029</v>
      </c>
      <c r="D35" s="89">
        <f t="shared" si="7"/>
        <v>132214</v>
      </c>
      <c r="E35" s="87">
        <v>1712</v>
      </c>
      <c r="F35" s="88">
        <v>1980</v>
      </c>
      <c r="G35" s="89">
        <f t="shared" si="8"/>
        <v>3692</v>
      </c>
      <c r="H35" s="87">
        <v>2</v>
      </c>
      <c r="I35" s="88">
        <v>6</v>
      </c>
      <c r="J35" s="89">
        <f t="shared" si="9"/>
        <v>8</v>
      </c>
      <c r="K35" s="87">
        <f>+H35+E35+B35</f>
        <v>26899</v>
      </c>
      <c r="L35" s="88">
        <f>+I35+F35+C35</f>
        <v>109015</v>
      </c>
      <c r="M35" s="89">
        <f>+K35+L35</f>
        <v>135914</v>
      </c>
    </row>
    <row r="36" spans="1:13" ht="14.25">
      <c r="A36" s="80" t="s">
        <v>36</v>
      </c>
      <c r="B36" s="87">
        <v>126039.4</v>
      </c>
      <c r="C36" s="88">
        <v>19584.3</v>
      </c>
      <c r="D36" s="89">
        <f t="shared" si="7"/>
        <v>145623.69999999998</v>
      </c>
      <c r="E36" s="87">
        <v>3890</v>
      </c>
      <c r="F36" s="88">
        <v>1189</v>
      </c>
      <c r="G36" s="89">
        <f t="shared" si="8"/>
        <v>5079</v>
      </c>
      <c r="H36" s="87">
        <v>0</v>
      </c>
      <c r="I36" s="88">
        <v>0</v>
      </c>
      <c r="J36" s="89">
        <f t="shared" si="9"/>
        <v>0</v>
      </c>
      <c r="K36" s="87">
        <f t="shared" si="6"/>
        <v>129929.4</v>
      </c>
      <c r="L36" s="88">
        <f t="shared" si="6"/>
        <v>20773.3</v>
      </c>
      <c r="M36" s="89">
        <f t="shared" si="10"/>
        <v>150702.69999999998</v>
      </c>
    </row>
    <row r="37" spans="1:13" ht="14.25">
      <c r="A37" s="80" t="s">
        <v>65</v>
      </c>
      <c r="B37" s="87">
        <v>263688.3</v>
      </c>
      <c r="C37" s="88">
        <v>352960.3</v>
      </c>
      <c r="D37" s="89">
        <f t="shared" si="7"/>
        <v>616648.6</v>
      </c>
      <c r="E37" s="87">
        <v>176709</v>
      </c>
      <c r="F37" s="88">
        <v>60384</v>
      </c>
      <c r="G37" s="89">
        <f t="shared" si="8"/>
        <v>237093</v>
      </c>
      <c r="H37" s="87">
        <v>675</v>
      </c>
      <c r="I37" s="88">
        <v>98</v>
      </c>
      <c r="J37" s="89">
        <f t="shared" si="9"/>
        <v>773</v>
      </c>
      <c r="K37" s="87">
        <f t="shared" si="6"/>
        <v>441072.3</v>
      </c>
      <c r="L37" s="88">
        <f t="shared" si="6"/>
        <v>413442.3</v>
      </c>
      <c r="M37" s="89">
        <f t="shared" si="10"/>
        <v>854514.6</v>
      </c>
    </row>
    <row r="38" spans="1:13" ht="14.25">
      <c r="A38" s="80" t="s">
        <v>66</v>
      </c>
      <c r="B38" s="87">
        <v>490202</v>
      </c>
      <c r="C38" s="88">
        <v>276069</v>
      </c>
      <c r="D38" s="89">
        <f t="shared" si="7"/>
        <v>766271</v>
      </c>
      <c r="E38" s="87">
        <v>12508</v>
      </c>
      <c r="F38" s="88">
        <v>15349</v>
      </c>
      <c r="G38" s="89">
        <f t="shared" si="8"/>
        <v>27857</v>
      </c>
      <c r="H38" s="87">
        <v>12070</v>
      </c>
      <c r="I38" s="88">
        <v>665</v>
      </c>
      <c r="J38" s="89">
        <f t="shared" si="9"/>
        <v>12735</v>
      </c>
      <c r="K38" s="87">
        <f t="shared" si="6"/>
        <v>514780</v>
      </c>
      <c r="L38" s="88">
        <f t="shared" si="6"/>
        <v>292083</v>
      </c>
      <c r="M38" s="89">
        <f t="shared" si="10"/>
        <v>806863</v>
      </c>
    </row>
    <row r="39" spans="1:13" ht="14.25">
      <c r="A39" s="80" t="s">
        <v>11</v>
      </c>
      <c r="B39" s="87">
        <v>40326</v>
      </c>
      <c r="C39" s="88">
        <v>4090</v>
      </c>
      <c r="D39" s="89">
        <f t="shared" si="7"/>
        <v>44416</v>
      </c>
      <c r="E39" s="87">
        <v>4693</v>
      </c>
      <c r="F39" s="88">
        <v>1418</v>
      </c>
      <c r="G39" s="89">
        <f t="shared" si="8"/>
        <v>6111</v>
      </c>
      <c r="H39" s="87">
        <v>0</v>
      </c>
      <c r="I39" s="88">
        <v>0</v>
      </c>
      <c r="J39" s="89">
        <f t="shared" si="9"/>
        <v>0</v>
      </c>
      <c r="K39" s="87">
        <f t="shared" si="6"/>
        <v>45019</v>
      </c>
      <c r="L39" s="88">
        <f t="shared" si="6"/>
        <v>5508</v>
      </c>
      <c r="M39" s="89">
        <f t="shared" si="10"/>
        <v>50527</v>
      </c>
    </row>
    <row r="40" spans="1:13" ht="14.25">
      <c r="A40" s="80" t="s">
        <v>37</v>
      </c>
      <c r="B40" s="87">
        <v>0</v>
      </c>
      <c r="C40" s="88">
        <v>0</v>
      </c>
      <c r="D40" s="89">
        <f t="shared" si="7"/>
        <v>0</v>
      </c>
      <c r="E40" s="87">
        <v>0</v>
      </c>
      <c r="F40" s="88">
        <v>0</v>
      </c>
      <c r="G40" s="89">
        <f t="shared" si="8"/>
        <v>0</v>
      </c>
      <c r="H40" s="87">
        <v>249133</v>
      </c>
      <c r="I40" s="88">
        <v>7218</v>
      </c>
      <c r="J40" s="89">
        <f t="shared" si="9"/>
        <v>256351</v>
      </c>
      <c r="K40" s="87">
        <f t="shared" si="6"/>
        <v>249133</v>
      </c>
      <c r="L40" s="88">
        <f t="shared" si="6"/>
        <v>7218</v>
      </c>
      <c r="M40" s="89">
        <f t="shared" si="10"/>
        <v>256351</v>
      </c>
    </row>
    <row r="41" spans="1:13" ht="14.25">
      <c r="A41" s="80" t="s">
        <v>41</v>
      </c>
      <c r="B41" s="87">
        <v>733217</v>
      </c>
      <c r="C41" s="88">
        <v>490191</v>
      </c>
      <c r="D41" s="89">
        <f t="shared" si="7"/>
        <v>1223408</v>
      </c>
      <c r="E41" s="87">
        <v>55405</v>
      </c>
      <c r="F41" s="88">
        <v>233911</v>
      </c>
      <c r="G41" s="89">
        <f t="shared" si="8"/>
        <v>289316</v>
      </c>
      <c r="H41" s="87">
        <v>0</v>
      </c>
      <c r="I41" s="88">
        <v>0</v>
      </c>
      <c r="J41" s="89">
        <f t="shared" si="9"/>
        <v>0</v>
      </c>
      <c r="K41" s="87">
        <f t="shared" si="6"/>
        <v>788622</v>
      </c>
      <c r="L41" s="88">
        <f t="shared" si="6"/>
        <v>724102</v>
      </c>
      <c r="M41" s="89">
        <f t="shared" si="10"/>
        <v>1512724</v>
      </c>
    </row>
    <row r="42" spans="1:13" ht="14.25">
      <c r="A42" s="80" t="s">
        <v>19</v>
      </c>
      <c r="B42" s="87">
        <v>828</v>
      </c>
      <c r="C42" s="88">
        <v>33</v>
      </c>
      <c r="D42" s="89">
        <f t="shared" si="7"/>
        <v>861</v>
      </c>
      <c r="E42" s="87">
        <v>0</v>
      </c>
      <c r="F42" s="88">
        <v>0</v>
      </c>
      <c r="G42" s="89">
        <f t="shared" si="8"/>
        <v>0</v>
      </c>
      <c r="H42" s="87">
        <v>0</v>
      </c>
      <c r="I42" s="88">
        <v>0</v>
      </c>
      <c r="J42" s="89">
        <f t="shared" si="9"/>
        <v>0</v>
      </c>
      <c r="K42" s="87">
        <f t="shared" si="6"/>
        <v>828</v>
      </c>
      <c r="L42" s="88">
        <f t="shared" si="6"/>
        <v>33</v>
      </c>
      <c r="M42" s="89">
        <f t="shared" si="10"/>
        <v>861</v>
      </c>
    </row>
    <row r="43" spans="1:13" ht="14.25">
      <c r="A43" s="80" t="s">
        <v>51</v>
      </c>
      <c r="B43" s="87">
        <v>1020310</v>
      </c>
      <c r="C43" s="88">
        <v>748845</v>
      </c>
      <c r="D43" s="89">
        <f t="shared" si="7"/>
        <v>1769155</v>
      </c>
      <c r="E43" s="87">
        <v>0</v>
      </c>
      <c r="F43" s="88">
        <v>0</v>
      </c>
      <c r="G43" s="89">
        <f t="shared" si="8"/>
        <v>0</v>
      </c>
      <c r="H43" s="87">
        <v>0</v>
      </c>
      <c r="I43" s="88">
        <v>0</v>
      </c>
      <c r="J43" s="89">
        <f t="shared" si="9"/>
        <v>0</v>
      </c>
      <c r="K43" s="87">
        <f t="shared" si="6"/>
        <v>1020310</v>
      </c>
      <c r="L43" s="88">
        <f t="shared" si="6"/>
        <v>748845</v>
      </c>
      <c r="M43" s="89">
        <f t="shared" si="10"/>
        <v>1769155</v>
      </c>
    </row>
    <row r="44" spans="1:13" ht="14.25">
      <c r="A44" s="80" t="s">
        <v>44</v>
      </c>
      <c r="B44" s="87">
        <v>59378.3</v>
      </c>
      <c r="C44" s="88">
        <v>109312.3</v>
      </c>
      <c r="D44" s="89">
        <f t="shared" si="7"/>
        <v>168690.6</v>
      </c>
      <c r="E44" s="87">
        <v>0</v>
      </c>
      <c r="F44" s="88">
        <v>169</v>
      </c>
      <c r="G44" s="89">
        <f t="shared" si="8"/>
        <v>169</v>
      </c>
      <c r="H44" s="87">
        <v>0</v>
      </c>
      <c r="I44" s="88">
        <v>0</v>
      </c>
      <c r="J44" s="89">
        <f t="shared" si="9"/>
        <v>0</v>
      </c>
      <c r="K44" s="87">
        <f t="shared" si="6"/>
        <v>59378.3</v>
      </c>
      <c r="L44" s="88">
        <f t="shared" si="6"/>
        <v>109481.3</v>
      </c>
      <c r="M44" s="89">
        <f>+K44+L44</f>
        <v>168859.6</v>
      </c>
    </row>
    <row r="45" spans="1:13" ht="15" thickBot="1">
      <c r="A45" s="80" t="s">
        <v>35</v>
      </c>
      <c r="B45" s="87">
        <v>693364</v>
      </c>
      <c r="C45" s="88">
        <v>624172</v>
      </c>
      <c r="D45" s="89">
        <f t="shared" si="7"/>
        <v>1317536</v>
      </c>
      <c r="E45" s="87">
        <v>1307</v>
      </c>
      <c r="F45" s="88">
        <v>22274</v>
      </c>
      <c r="G45" s="89">
        <f t="shared" si="8"/>
        <v>23581</v>
      </c>
      <c r="H45" s="87">
        <v>0</v>
      </c>
      <c r="I45" s="88">
        <v>0</v>
      </c>
      <c r="J45" s="89">
        <f t="shared" si="9"/>
        <v>0</v>
      </c>
      <c r="K45" s="87">
        <f t="shared" si="6"/>
        <v>694671</v>
      </c>
      <c r="L45" s="88">
        <f t="shared" si="6"/>
        <v>646446</v>
      </c>
      <c r="M45" s="89">
        <f>+K45+L45</f>
        <v>1341117</v>
      </c>
    </row>
    <row r="46" spans="1:13" ht="15.75" thickBot="1">
      <c r="A46" s="81" t="s">
        <v>13</v>
      </c>
      <c r="B46" s="90">
        <f t="shared" ref="B46:M46" si="11">SUM(B31:B45)</f>
        <v>3576361</v>
      </c>
      <c r="C46" s="91">
        <f t="shared" si="11"/>
        <v>2800241.9</v>
      </c>
      <c r="D46" s="92">
        <f t="shared" si="11"/>
        <v>6376602.8999999994</v>
      </c>
      <c r="E46" s="90">
        <f t="shared" si="11"/>
        <v>324535</v>
      </c>
      <c r="F46" s="91">
        <f t="shared" si="11"/>
        <v>344237</v>
      </c>
      <c r="G46" s="92">
        <f t="shared" si="11"/>
        <v>668772</v>
      </c>
      <c r="H46" s="90">
        <f t="shared" si="11"/>
        <v>491929</v>
      </c>
      <c r="I46" s="91">
        <f t="shared" si="11"/>
        <v>15354</v>
      </c>
      <c r="J46" s="92">
        <f t="shared" si="11"/>
        <v>507283</v>
      </c>
      <c r="K46" s="90">
        <f t="shared" si="11"/>
        <v>4392825</v>
      </c>
      <c r="L46" s="91">
        <f t="shared" si="11"/>
        <v>3159832.9</v>
      </c>
      <c r="M46" s="92">
        <f t="shared" si="11"/>
        <v>7552657.8999999994</v>
      </c>
    </row>
    <row r="47" spans="1:13" ht="15">
      <c r="A47" s="14" t="s">
        <v>20</v>
      </c>
      <c r="B47" s="114" t="s">
        <v>20</v>
      </c>
      <c r="C47" s="115" t="s">
        <v>20</v>
      </c>
    </row>
  </sheetData>
  <mergeCells count="12">
    <mergeCell ref="A27:M27"/>
    <mergeCell ref="A29:A30"/>
    <mergeCell ref="B29:D29"/>
    <mergeCell ref="E29:G29"/>
    <mergeCell ref="H29:J29"/>
    <mergeCell ref="K29:M29"/>
    <mergeCell ref="A3:M3"/>
    <mergeCell ref="A5:A6"/>
    <mergeCell ref="B5:D5"/>
    <mergeCell ref="E5:G5"/>
    <mergeCell ref="H5:J5"/>
    <mergeCell ref="K5:M5"/>
  </mergeCells>
  <pageMargins left="0.7" right="0.7" top="0.75" bottom="0.75" header="0.3" footer="0.3"/>
  <pageSetup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
  <sheetViews>
    <sheetView workbookViewId="0">
      <selection activeCell="H41" sqref="H41"/>
    </sheetView>
  </sheetViews>
  <sheetFormatPr defaultRowHeight="12.75"/>
  <sheetData/>
  <pageMargins left="0.7" right="0.7" top="0.75" bottom="0.75" header="0.3" footer="0.3"/>
  <pageSetup scale="68" orientation="landscape" r:id="rId1"/>
  <headerFooter>
    <oddHeader>&amp;C2018 SOA LIFE REINSURANCE SURVEY</oddHeader>
    <oddFooter>&amp;CPRELIMINARY DRAFT RESULTS - SUBJECT TO CHANGE&amp;R&amp;D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M47"/>
  <sheetViews>
    <sheetView tabSelected="1" zoomScaleNormal="100" workbookViewId="0">
      <selection activeCell="I45" sqref="I45"/>
    </sheetView>
  </sheetViews>
  <sheetFormatPr defaultColWidth="8.85546875" defaultRowHeight="12.75"/>
  <cols>
    <col min="1" max="1" width="31.28515625" customWidth="1"/>
    <col min="2" max="4" width="11.42578125" bestFit="1" customWidth="1"/>
    <col min="5" max="5" width="9" bestFit="1" customWidth="1"/>
    <col min="6" max="6" width="10.7109375" customWidth="1"/>
    <col min="7" max="7" width="11.85546875" customWidth="1"/>
    <col min="8" max="8" width="9.140625" customWidth="1"/>
    <col min="9" max="9" width="9.5703125" customWidth="1"/>
    <col min="10" max="10" width="10.140625" customWidth="1"/>
    <col min="11" max="13" width="11.42578125" bestFit="1" customWidth="1"/>
    <col min="14" max="17" width="8.85546875" style="43"/>
    <col min="18" max="18" width="10.42578125" style="43" customWidth="1"/>
    <col min="19" max="19" width="11.28515625" style="43" customWidth="1"/>
    <col min="20" max="16384" width="8.85546875" style="43"/>
  </cols>
  <sheetData>
    <row r="3" spans="1:13" ht="15">
      <c r="A3" s="157" t="s">
        <v>85</v>
      </c>
      <c r="B3" s="157"/>
      <c r="C3" s="157"/>
      <c r="D3" s="157"/>
      <c r="E3" s="157"/>
      <c r="F3" s="157"/>
      <c r="G3" s="157"/>
      <c r="H3" s="157"/>
      <c r="I3" s="157"/>
      <c r="J3" s="157"/>
      <c r="K3" s="157"/>
      <c r="L3" s="157"/>
      <c r="M3" s="157"/>
    </row>
    <row r="4" spans="1:13" ht="13.5" thickBot="1"/>
    <row r="5" spans="1:13">
      <c r="A5" s="168" t="s">
        <v>2</v>
      </c>
      <c r="B5" s="170" t="s">
        <v>62</v>
      </c>
      <c r="C5" s="171"/>
      <c r="D5" s="172"/>
      <c r="E5" s="170" t="s">
        <v>63</v>
      </c>
      <c r="F5" s="171"/>
      <c r="G5" s="172"/>
      <c r="H5" s="170" t="s">
        <v>64</v>
      </c>
      <c r="I5" s="171"/>
      <c r="J5" s="172"/>
      <c r="K5" s="170" t="s">
        <v>6</v>
      </c>
      <c r="L5" s="171"/>
      <c r="M5" s="173"/>
    </row>
    <row r="6" spans="1:13" ht="13.5" thickBot="1">
      <c r="A6" s="169"/>
      <c r="B6" s="116" t="s">
        <v>60</v>
      </c>
      <c r="C6" s="117" t="s">
        <v>61</v>
      </c>
      <c r="D6" s="118" t="s">
        <v>6</v>
      </c>
      <c r="E6" s="116" t="s">
        <v>60</v>
      </c>
      <c r="F6" s="117" t="s">
        <v>61</v>
      </c>
      <c r="G6" s="118" t="s">
        <v>6</v>
      </c>
      <c r="H6" s="116" t="s">
        <v>60</v>
      </c>
      <c r="I6" s="117" t="s">
        <v>61</v>
      </c>
      <c r="J6" s="118" t="s">
        <v>6</v>
      </c>
      <c r="K6" s="116" t="s">
        <v>60</v>
      </c>
      <c r="L6" s="117" t="s">
        <v>61</v>
      </c>
      <c r="M6" s="119" t="s">
        <v>6</v>
      </c>
    </row>
    <row r="7" spans="1:13" ht="14.25">
      <c r="A7" s="18" t="s">
        <v>89</v>
      </c>
      <c r="B7" s="135">
        <v>0</v>
      </c>
      <c r="C7" s="136">
        <v>0</v>
      </c>
      <c r="D7" s="137">
        <f>SUM(B7:C7)</f>
        <v>0</v>
      </c>
      <c r="E7" s="135">
        <v>0</v>
      </c>
      <c r="F7" s="136">
        <v>0</v>
      </c>
      <c r="G7" s="137">
        <f>SUM(E7:F7)</f>
        <v>0</v>
      </c>
      <c r="H7" s="135">
        <v>2968.1487999999999</v>
      </c>
      <c r="I7" s="136">
        <v>0</v>
      </c>
      <c r="J7" s="137">
        <f>SUM(H7:I7)</f>
        <v>2968.1487999999999</v>
      </c>
      <c r="K7" s="138">
        <f t="shared" ref="K7:K21" si="0">+H7+E7+B7</f>
        <v>2968.1487999999999</v>
      </c>
      <c r="L7" s="139">
        <f t="shared" ref="L7:L21" si="1">+I7+F7+C7</f>
        <v>0</v>
      </c>
      <c r="M7" s="140">
        <f t="shared" ref="M7:M21" si="2">+K7+L7</f>
        <v>2968.1487999999999</v>
      </c>
    </row>
    <row r="8" spans="1:13" ht="14.25">
      <c r="A8" s="80" t="s">
        <v>72</v>
      </c>
      <c r="B8" s="138">
        <v>0</v>
      </c>
      <c r="C8" s="139">
        <v>0</v>
      </c>
      <c r="D8" s="140">
        <f t="shared" ref="D8:D21" si="3">+B8+C8</f>
        <v>0</v>
      </c>
      <c r="E8" s="138">
        <v>0</v>
      </c>
      <c r="F8" s="139">
        <v>0</v>
      </c>
      <c r="G8" s="140">
        <f t="shared" ref="G8:G21" si="4">+E8+F8</f>
        <v>0</v>
      </c>
      <c r="H8" s="138">
        <v>2044</v>
      </c>
      <c r="I8" s="139">
        <v>64</v>
      </c>
      <c r="J8" s="140">
        <f t="shared" ref="J8:J21" si="5">+H8+I8</f>
        <v>2108</v>
      </c>
      <c r="K8" s="138">
        <f t="shared" si="0"/>
        <v>2044</v>
      </c>
      <c r="L8" s="139">
        <f t="shared" si="1"/>
        <v>64</v>
      </c>
      <c r="M8" s="140">
        <f t="shared" si="2"/>
        <v>2108</v>
      </c>
    </row>
    <row r="9" spans="1:13" ht="14.25">
      <c r="A9" s="80" t="s">
        <v>32</v>
      </c>
      <c r="B9" s="138">
        <v>17099.571291</v>
      </c>
      <c r="C9" s="139">
        <v>0</v>
      </c>
      <c r="D9" s="140">
        <f t="shared" si="3"/>
        <v>17099.571291</v>
      </c>
      <c r="E9" s="138">
        <v>162.94894400000001</v>
      </c>
      <c r="F9" s="139">
        <v>0</v>
      </c>
      <c r="G9" s="140">
        <f t="shared" si="4"/>
        <v>162.94894400000001</v>
      </c>
      <c r="H9" s="138">
        <v>0</v>
      </c>
      <c r="I9" s="139">
        <v>0</v>
      </c>
      <c r="J9" s="140">
        <f t="shared" si="5"/>
        <v>0</v>
      </c>
      <c r="K9" s="138">
        <f t="shared" si="0"/>
        <v>17262.520235</v>
      </c>
      <c r="L9" s="139">
        <f t="shared" si="1"/>
        <v>0</v>
      </c>
      <c r="M9" s="140">
        <f t="shared" si="2"/>
        <v>17262.520235</v>
      </c>
    </row>
    <row r="10" spans="1:13" ht="14.25">
      <c r="A10" s="80" t="s">
        <v>48</v>
      </c>
      <c r="B10" s="138">
        <v>0</v>
      </c>
      <c r="C10" s="139">
        <v>0</v>
      </c>
      <c r="D10" s="140">
        <f>+B10+C10</f>
        <v>0</v>
      </c>
      <c r="E10" s="138">
        <v>0</v>
      </c>
      <c r="F10" s="139">
        <v>0</v>
      </c>
      <c r="G10" s="140">
        <f t="shared" si="4"/>
        <v>0</v>
      </c>
      <c r="H10" s="138">
        <v>0</v>
      </c>
      <c r="I10" s="139">
        <v>0</v>
      </c>
      <c r="J10" s="140">
        <f t="shared" si="5"/>
        <v>0</v>
      </c>
      <c r="K10" s="138">
        <f>+H10+E10+B10</f>
        <v>0</v>
      </c>
      <c r="L10" s="139">
        <f t="shared" si="1"/>
        <v>0</v>
      </c>
      <c r="M10" s="140">
        <f t="shared" si="2"/>
        <v>0</v>
      </c>
    </row>
    <row r="11" spans="1:13" ht="14.25">
      <c r="A11" s="80" t="s">
        <v>36</v>
      </c>
      <c r="B11" s="138">
        <v>50054</v>
      </c>
      <c r="C11" s="139">
        <v>39</v>
      </c>
      <c r="D11" s="140">
        <f>+B11+C11</f>
        <v>50093</v>
      </c>
      <c r="E11" s="138">
        <v>0</v>
      </c>
      <c r="F11" s="139">
        <v>0</v>
      </c>
      <c r="G11" s="140">
        <f t="shared" si="4"/>
        <v>0</v>
      </c>
      <c r="H11" s="138">
        <v>0</v>
      </c>
      <c r="I11" s="139">
        <v>0</v>
      </c>
      <c r="J11" s="140">
        <f t="shared" si="5"/>
        <v>0</v>
      </c>
      <c r="K11" s="138">
        <f>+H11+E11+B11</f>
        <v>50054</v>
      </c>
      <c r="L11" s="139">
        <f t="shared" si="1"/>
        <v>39</v>
      </c>
      <c r="M11" s="140">
        <f t="shared" si="2"/>
        <v>50093</v>
      </c>
    </row>
    <row r="12" spans="1:13" ht="14.25">
      <c r="A12" s="80" t="s">
        <v>65</v>
      </c>
      <c r="B12" s="138">
        <v>21024.349708434547</v>
      </c>
      <c r="C12" s="139">
        <v>10378.724105692727</v>
      </c>
      <c r="D12" s="140">
        <f t="shared" si="3"/>
        <v>31403.073814127274</v>
      </c>
      <c r="E12" s="138">
        <v>0</v>
      </c>
      <c r="F12" s="139">
        <v>4481</v>
      </c>
      <c r="G12" s="140">
        <f t="shared" si="4"/>
        <v>4481</v>
      </c>
      <c r="H12" s="138">
        <v>0</v>
      </c>
      <c r="I12" s="139">
        <v>0</v>
      </c>
      <c r="J12" s="140">
        <f t="shared" si="5"/>
        <v>0</v>
      </c>
      <c r="K12" s="138">
        <f t="shared" si="0"/>
        <v>21024.349708434547</v>
      </c>
      <c r="L12" s="139">
        <f t="shared" si="1"/>
        <v>14859.724105692727</v>
      </c>
      <c r="M12" s="140">
        <f t="shared" si="2"/>
        <v>35884.073814127274</v>
      </c>
    </row>
    <row r="13" spans="1:13" ht="14.25">
      <c r="A13" s="80" t="s">
        <v>66</v>
      </c>
      <c r="B13" s="138">
        <v>100317</v>
      </c>
      <c r="C13" s="139">
        <v>10561</v>
      </c>
      <c r="D13" s="140">
        <f t="shared" si="3"/>
        <v>110878</v>
      </c>
      <c r="E13" s="138">
        <v>0</v>
      </c>
      <c r="F13" s="139">
        <v>55723.938283000003</v>
      </c>
      <c r="G13" s="140">
        <f t="shared" si="4"/>
        <v>55723.938283000003</v>
      </c>
      <c r="H13" s="138">
        <v>0</v>
      </c>
      <c r="I13" s="139">
        <v>0</v>
      </c>
      <c r="J13" s="140">
        <f t="shared" si="5"/>
        <v>0</v>
      </c>
      <c r="K13" s="138">
        <f t="shared" si="0"/>
        <v>100317</v>
      </c>
      <c r="L13" s="139">
        <f t="shared" si="1"/>
        <v>66284.938282999996</v>
      </c>
      <c r="M13" s="140">
        <f t="shared" si="2"/>
        <v>166601.938283</v>
      </c>
    </row>
    <row r="14" spans="1:13" ht="14.25">
      <c r="A14" s="80" t="s">
        <v>11</v>
      </c>
      <c r="B14" s="138">
        <v>9172.8555560000004</v>
      </c>
      <c r="C14" s="139">
        <v>670.82353599999999</v>
      </c>
      <c r="D14" s="140">
        <f t="shared" si="3"/>
        <v>9843.6790920000003</v>
      </c>
      <c r="E14" s="138">
        <v>1865.700405</v>
      </c>
      <c r="F14" s="139">
        <v>0</v>
      </c>
      <c r="G14" s="140">
        <f t="shared" si="4"/>
        <v>1865.700405</v>
      </c>
      <c r="H14" s="138">
        <v>0</v>
      </c>
      <c r="I14" s="139">
        <v>0</v>
      </c>
      <c r="J14" s="140">
        <f t="shared" si="5"/>
        <v>0</v>
      </c>
      <c r="K14" s="138">
        <f t="shared" si="0"/>
        <v>11038.555961</v>
      </c>
      <c r="L14" s="139">
        <f t="shared" si="1"/>
        <v>670.82353599999999</v>
      </c>
      <c r="M14" s="140">
        <f t="shared" si="2"/>
        <v>11709.379497</v>
      </c>
    </row>
    <row r="15" spans="1:13" ht="14.25">
      <c r="A15" s="80" t="s">
        <v>37</v>
      </c>
      <c r="B15" s="138">
        <v>0</v>
      </c>
      <c r="C15" s="139">
        <v>0</v>
      </c>
      <c r="D15" s="140">
        <f t="shared" si="3"/>
        <v>0</v>
      </c>
      <c r="E15" s="138">
        <v>0</v>
      </c>
      <c r="F15" s="139">
        <v>0</v>
      </c>
      <c r="G15" s="140">
        <f t="shared" si="4"/>
        <v>0</v>
      </c>
      <c r="H15" s="138">
        <v>2744</v>
      </c>
      <c r="I15" s="139">
        <v>0</v>
      </c>
      <c r="J15" s="140">
        <f t="shared" si="5"/>
        <v>2744</v>
      </c>
      <c r="K15" s="138">
        <f t="shared" si="0"/>
        <v>2744</v>
      </c>
      <c r="L15" s="139">
        <f t="shared" si="1"/>
        <v>0</v>
      </c>
      <c r="M15" s="140">
        <f t="shared" si="2"/>
        <v>2744</v>
      </c>
    </row>
    <row r="16" spans="1:13" ht="14.25">
      <c r="A16" s="80" t="s">
        <v>77</v>
      </c>
      <c r="B16" s="138">
        <v>3512</v>
      </c>
      <c r="C16" s="139">
        <v>8368</v>
      </c>
      <c r="D16" s="140">
        <f t="shared" si="3"/>
        <v>11880</v>
      </c>
      <c r="E16" s="138">
        <v>0</v>
      </c>
      <c r="F16" s="139">
        <v>0</v>
      </c>
      <c r="G16" s="140">
        <f t="shared" si="4"/>
        <v>0</v>
      </c>
      <c r="H16" s="138">
        <v>0</v>
      </c>
      <c r="I16" s="139">
        <v>0</v>
      </c>
      <c r="J16" s="140">
        <f t="shared" si="5"/>
        <v>0</v>
      </c>
      <c r="K16" s="138">
        <f t="shared" si="0"/>
        <v>3512</v>
      </c>
      <c r="L16" s="139">
        <f t="shared" si="1"/>
        <v>8368</v>
      </c>
      <c r="M16" s="140">
        <f t="shared" si="2"/>
        <v>11880</v>
      </c>
    </row>
    <row r="17" spans="1:13" ht="14.25">
      <c r="A17" s="80" t="s">
        <v>19</v>
      </c>
      <c r="B17" s="138">
        <v>3</v>
      </c>
      <c r="C17" s="139">
        <v>0</v>
      </c>
      <c r="D17" s="140">
        <f t="shared" si="3"/>
        <v>3</v>
      </c>
      <c r="E17" s="138">
        <v>0</v>
      </c>
      <c r="F17" s="139">
        <v>0</v>
      </c>
      <c r="G17" s="140">
        <f t="shared" si="4"/>
        <v>0</v>
      </c>
      <c r="H17" s="138">
        <v>0</v>
      </c>
      <c r="I17" s="139">
        <v>0</v>
      </c>
      <c r="J17" s="140">
        <f t="shared" si="5"/>
        <v>0</v>
      </c>
      <c r="K17" s="138">
        <f t="shared" si="0"/>
        <v>3</v>
      </c>
      <c r="L17" s="139">
        <f t="shared" si="1"/>
        <v>0</v>
      </c>
      <c r="M17" s="140">
        <f t="shared" si="2"/>
        <v>3</v>
      </c>
    </row>
    <row r="18" spans="1:13" ht="14.25">
      <c r="A18" s="80" t="s">
        <v>79</v>
      </c>
      <c r="B18" s="138">
        <v>88466.01311183002</v>
      </c>
      <c r="C18" s="139">
        <v>15870.6075182</v>
      </c>
      <c r="D18" s="140">
        <f t="shared" si="3"/>
        <v>104336.62063003003</v>
      </c>
      <c r="E18" s="138">
        <v>577.67803144000004</v>
      </c>
      <c r="F18" s="139">
        <v>24.784534000000001</v>
      </c>
      <c r="G18" s="140">
        <f t="shared" si="4"/>
        <v>602.46256544000005</v>
      </c>
      <c r="H18" s="138">
        <v>0</v>
      </c>
      <c r="I18" s="139">
        <v>0</v>
      </c>
      <c r="J18" s="140">
        <f t="shared" si="5"/>
        <v>0</v>
      </c>
      <c r="K18" s="138">
        <f t="shared" si="0"/>
        <v>89043.691143270014</v>
      </c>
      <c r="L18" s="139">
        <f t="shared" si="1"/>
        <v>15895.392052200001</v>
      </c>
      <c r="M18" s="140">
        <f t="shared" si="2"/>
        <v>104939.08319547001</v>
      </c>
    </row>
    <row r="19" spans="1:13" ht="14.25">
      <c r="A19" s="80" t="s">
        <v>84</v>
      </c>
      <c r="B19" s="138">
        <v>37642.221990815095</v>
      </c>
      <c r="C19" s="139">
        <v>0</v>
      </c>
      <c r="D19" s="140">
        <f t="shared" si="3"/>
        <v>37642.221990815095</v>
      </c>
      <c r="E19" s="138">
        <v>0</v>
      </c>
      <c r="F19" s="139">
        <v>0</v>
      </c>
      <c r="G19" s="140">
        <f t="shared" si="4"/>
        <v>0</v>
      </c>
      <c r="H19" s="138">
        <v>0</v>
      </c>
      <c r="I19" s="139">
        <v>0</v>
      </c>
      <c r="J19" s="140">
        <f t="shared" si="5"/>
        <v>0</v>
      </c>
      <c r="K19" s="138">
        <f t="shared" si="0"/>
        <v>37642.221990815095</v>
      </c>
      <c r="L19" s="139">
        <f t="shared" si="1"/>
        <v>0</v>
      </c>
      <c r="M19" s="140">
        <f t="shared" ref="M19" si="6">+K19+L19</f>
        <v>37642.221990815095</v>
      </c>
    </row>
    <row r="20" spans="1:13" ht="14.25">
      <c r="A20" s="80" t="s">
        <v>51</v>
      </c>
      <c r="B20" s="138">
        <v>76375.001743000001</v>
      </c>
      <c r="C20" s="139">
        <v>22020.125438999999</v>
      </c>
      <c r="D20" s="140">
        <f t="shared" si="3"/>
        <v>98395.127181999997</v>
      </c>
      <c r="E20" s="138">
        <v>0</v>
      </c>
      <c r="F20" s="139">
        <v>0</v>
      </c>
      <c r="G20" s="140">
        <f t="shared" si="4"/>
        <v>0</v>
      </c>
      <c r="H20" s="138">
        <v>0</v>
      </c>
      <c r="I20" s="139">
        <v>0</v>
      </c>
      <c r="J20" s="140">
        <f t="shared" si="5"/>
        <v>0</v>
      </c>
      <c r="K20" s="138">
        <f t="shared" si="0"/>
        <v>76375.001743000001</v>
      </c>
      <c r="L20" s="139">
        <f t="shared" si="1"/>
        <v>22020.125438999999</v>
      </c>
      <c r="M20" s="140">
        <f t="shared" si="2"/>
        <v>98395.127181999997</v>
      </c>
    </row>
    <row r="21" spans="1:13" ht="15" thickBot="1">
      <c r="A21" s="80" t="s">
        <v>35</v>
      </c>
      <c r="B21" s="138">
        <v>89559.132474137179</v>
      </c>
      <c r="C21" s="139">
        <v>36604.317446516608</v>
      </c>
      <c r="D21" s="140">
        <f t="shared" si="3"/>
        <v>126163.44992065379</v>
      </c>
      <c r="E21" s="138">
        <v>38755.36504199999</v>
      </c>
      <c r="F21" s="139">
        <v>11255.876661</v>
      </c>
      <c r="G21" s="140">
        <f t="shared" si="4"/>
        <v>50011.241702999992</v>
      </c>
      <c r="H21" s="138">
        <v>0</v>
      </c>
      <c r="I21" s="139">
        <v>0</v>
      </c>
      <c r="J21" s="140">
        <f t="shared" si="5"/>
        <v>0</v>
      </c>
      <c r="K21" s="138">
        <f t="shared" si="0"/>
        <v>128314.49751613717</v>
      </c>
      <c r="L21" s="139">
        <f t="shared" si="1"/>
        <v>47860.194107516611</v>
      </c>
      <c r="M21" s="140">
        <f t="shared" si="2"/>
        <v>176174.69162365378</v>
      </c>
    </row>
    <row r="22" spans="1:13" ht="15.75" thickBot="1">
      <c r="A22" s="81" t="s">
        <v>13</v>
      </c>
      <c r="B22" s="141">
        <f t="shared" ref="B22:M22" si="7">SUM(B7:B21)</f>
        <v>493225.14587521681</v>
      </c>
      <c r="C22" s="142">
        <f t="shared" si="7"/>
        <v>104512.59804540934</v>
      </c>
      <c r="D22" s="143">
        <f t="shared" si="7"/>
        <v>597737.74392062624</v>
      </c>
      <c r="E22" s="141">
        <f t="shared" si="7"/>
        <v>41361.692422439992</v>
      </c>
      <c r="F22" s="142">
        <f t="shared" si="7"/>
        <v>71485.599478000004</v>
      </c>
      <c r="G22" s="143">
        <f t="shared" si="7"/>
        <v>112847.29190044</v>
      </c>
      <c r="H22" s="141">
        <f t="shared" si="7"/>
        <v>7756.1487999999999</v>
      </c>
      <c r="I22" s="142">
        <f t="shared" si="7"/>
        <v>64</v>
      </c>
      <c r="J22" s="143">
        <f t="shared" si="7"/>
        <v>7820.1487999999999</v>
      </c>
      <c r="K22" s="141">
        <f t="shared" si="7"/>
        <v>542342.98709765682</v>
      </c>
      <c r="L22" s="142">
        <f t="shared" si="7"/>
        <v>176062.19752340933</v>
      </c>
      <c r="M22" s="143">
        <f>SUM(M7:M21)</f>
        <v>718405.1846210662</v>
      </c>
    </row>
    <row r="23" spans="1:13" ht="15">
      <c r="A23" s="14"/>
      <c r="B23" s="144" t="s">
        <v>20</v>
      </c>
      <c r="C23" s="145" t="s">
        <v>20</v>
      </c>
      <c r="D23" s="82"/>
      <c r="E23" s="82"/>
      <c r="F23" s="82"/>
      <c r="G23" s="82"/>
      <c r="H23" s="82"/>
      <c r="I23" s="82"/>
      <c r="J23" s="82"/>
      <c r="K23" s="82"/>
      <c r="L23" s="82"/>
      <c r="M23" s="82"/>
    </row>
    <row r="24" spans="1:13" ht="15">
      <c r="A24" s="14"/>
      <c r="B24" s="82"/>
      <c r="C24" s="82"/>
      <c r="D24" s="82"/>
      <c r="E24" s="82"/>
      <c r="F24" s="82"/>
      <c r="G24" s="82"/>
      <c r="H24" s="82"/>
      <c r="I24" s="82"/>
      <c r="J24" s="82"/>
      <c r="K24" s="82"/>
      <c r="L24" s="82"/>
      <c r="M24" s="82"/>
    </row>
    <row r="27" spans="1:13" ht="15">
      <c r="A27" s="157" t="s">
        <v>86</v>
      </c>
      <c r="B27" s="157"/>
      <c r="C27" s="157"/>
      <c r="D27" s="157"/>
      <c r="E27" s="157"/>
      <c r="F27" s="157"/>
      <c r="G27" s="157"/>
      <c r="H27" s="157"/>
      <c r="I27" s="157"/>
      <c r="J27" s="157"/>
      <c r="K27" s="157"/>
      <c r="L27" s="157"/>
      <c r="M27" s="157"/>
    </row>
    <row r="28" spans="1:13" ht="13.5" thickBot="1"/>
    <row r="29" spans="1:13" s="120" customFormat="1" ht="12.75" customHeight="1">
      <c r="A29" s="168" t="s">
        <v>2</v>
      </c>
      <c r="B29" s="170" t="s">
        <v>62</v>
      </c>
      <c r="C29" s="171"/>
      <c r="D29" s="172"/>
      <c r="E29" s="170" t="s">
        <v>63</v>
      </c>
      <c r="F29" s="171"/>
      <c r="G29" s="172"/>
      <c r="H29" s="170" t="s">
        <v>64</v>
      </c>
      <c r="I29" s="171"/>
      <c r="J29" s="172"/>
      <c r="K29" s="170" t="s">
        <v>6</v>
      </c>
      <c r="L29" s="171"/>
      <c r="M29" s="173"/>
    </row>
    <row r="30" spans="1:13" s="120" customFormat="1" ht="13.5" customHeight="1" thickBot="1">
      <c r="A30" s="169"/>
      <c r="B30" s="116" t="s">
        <v>60</v>
      </c>
      <c r="C30" s="117" t="s">
        <v>61</v>
      </c>
      <c r="D30" s="118" t="s">
        <v>6</v>
      </c>
      <c r="E30" s="116" t="s">
        <v>60</v>
      </c>
      <c r="F30" s="117" t="s">
        <v>61</v>
      </c>
      <c r="G30" s="118" t="s">
        <v>6</v>
      </c>
      <c r="H30" s="116" t="s">
        <v>60</v>
      </c>
      <c r="I30" s="117" t="s">
        <v>61</v>
      </c>
      <c r="J30" s="118" t="s">
        <v>6</v>
      </c>
      <c r="K30" s="116" t="s">
        <v>60</v>
      </c>
      <c r="L30" s="117" t="s">
        <v>61</v>
      </c>
      <c r="M30" s="119" t="s">
        <v>6</v>
      </c>
    </row>
    <row r="31" spans="1:13" ht="14.25">
      <c r="A31" s="80" t="s">
        <v>89</v>
      </c>
      <c r="B31" s="135">
        <v>0</v>
      </c>
      <c r="C31" s="136">
        <v>0</v>
      </c>
      <c r="D31" s="137">
        <v>0</v>
      </c>
      <c r="E31" s="135">
        <v>0</v>
      </c>
      <c r="F31" s="136">
        <v>0</v>
      </c>
      <c r="G31" s="137">
        <v>0</v>
      </c>
      <c r="H31" s="135">
        <v>27524.926479433852</v>
      </c>
      <c r="I31" s="136">
        <v>680.67516874</v>
      </c>
      <c r="J31" s="137">
        <f t="shared" ref="J31:J45" si="8">+H31+I31</f>
        <v>28205.601648173852</v>
      </c>
      <c r="K31" s="138">
        <f t="shared" ref="K31:L45" si="9">+H31+E31+B31</f>
        <v>27524.926479433852</v>
      </c>
      <c r="L31" s="139">
        <f t="shared" si="9"/>
        <v>680.67516874</v>
      </c>
      <c r="M31" s="140">
        <f t="shared" ref="M31:M45" si="10">+K31+L31</f>
        <v>28205.601648173852</v>
      </c>
    </row>
    <row r="32" spans="1:13" ht="14.25">
      <c r="A32" s="80" t="s">
        <v>72</v>
      </c>
      <c r="B32" s="138">
        <v>0</v>
      </c>
      <c r="C32" s="139">
        <v>0</v>
      </c>
      <c r="D32" s="140">
        <f t="shared" ref="D32:D45" si="11">+B32+C32</f>
        <v>0</v>
      </c>
      <c r="E32" s="138">
        <v>0</v>
      </c>
      <c r="F32" s="139">
        <v>0</v>
      </c>
      <c r="G32" s="140">
        <f t="shared" ref="G32:G45" si="12">+E32+F32</f>
        <v>0</v>
      </c>
      <c r="H32" s="138">
        <v>128723</v>
      </c>
      <c r="I32" s="139">
        <v>11758</v>
      </c>
      <c r="J32" s="140">
        <f t="shared" si="8"/>
        <v>140481</v>
      </c>
      <c r="K32" s="138">
        <f t="shared" si="9"/>
        <v>128723</v>
      </c>
      <c r="L32" s="139">
        <f t="shared" si="9"/>
        <v>11758</v>
      </c>
      <c r="M32" s="140">
        <f t="shared" si="10"/>
        <v>140481</v>
      </c>
    </row>
    <row r="33" spans="1:13" ht="14.25">
      <c r="A33" s="80" t="s">
        <v>32</v>
      </c>
      <c r="B33" s="138">
        <v>155654.17523399999</v>
      </c>
      <c r="C33" s="139">
        <v>47100.413888812975</v>
      </c>
      <c r="D33" s="140">
        <f t="shared" si="11"/>
        <v>202754.58912281296</v>
      </c>
      <c r="E33" s="138">
        <v>17538.689592999999</v>
      </c>
      <c r="F33" s="139">
        <v>35995.99697758702</v>
      </c>
      <c r="G33" s="140">
        <f t="shared" si="12"/>
        <v>53534.686570587015</v>
      </c>
      <c r="H33" s="138">
        <v>0</v>
      </c>
      <c r="I33" s="139">
        <v>0</v>
      </c>
      <c r="J33" s="140">
        <f t="shared" si="8"/>
        <v>0</v>
      </c>
      <c r="K33" s="138">
        <f t="shared" si="9"/>
        <v>173192.86482699998</v>
      </c>
      <c r="L33" s="139">
        <f t="shared" si="9"/>
        <v>83096.410866399994</v>
      </c>
      <c r="M33" s="140">
        <f t="shared" si="10"/>
        <v>256289.27569339998</v>
      </c>
    </row>
    <row r="34" spans="1:13" ht="14.25">
      <c r="A34" s="80" t="s">
        <v>48</v>
      </c>
      <c r="B34" s="138">
        <v>11726.595128022152</v>
      </c>
      <c r="C34" s="139">
        <v>46283.972797999995</v>
      </c>
      <c r="D34" s="140">
        <f t="shared" si="11"/>
        <v>58010.567926022151</v>
      </c>
      <c r="E34" s="138">
        <v>770.20826497784606</v>
      </c>
      <c r="F34" s="139">
        <v>1232.903971</v>
      </c>
      <c r="G34" s="140">
        <f t="shared" si="12"/>
        <v>2003.112235977846</v>
      </c>
      <c r="H34" s="138">
        <v>2.0675839999999996</v>
      </c>
      <c r="I34" s="139">
        <v>2.09</v>
      </c>
      <c r="J34" s="140">
        <f t="shared" si="8"/>
        <v>4.1575839999999999</v>
      </c>
      <c r="K34" s="138">
        <f t="shared" si="9"/>
        <v>12498.870976999999</v>
      </c>
      <c r="L34" s="139">
        <f t="shared" si="9"/>
        <v>47518.966768999991</v>
      </c>
      <c r="M34" s="140">
        <f t="shared" si="10"/>
        <v>60017.83774599999</v>
      </c>
    </row>
    <row r="35" spans="1:13" ht="14.25">
      <c r="A35" s="80" t="s">
        <v>36</v>
      </c>
      <c r="B35" s="138">
        <v>172813.41321917603</v>
      </c>
      <c r="C35" s="139">
        <v>12053.458555380001</v>
      </c>
      <c r="D35" s="140">
        <f t="shared" si="11"/>
        <v>184866.87177455603</v>
      </c>
      <c r="E35" s="138">
        <v>2486.1043484099996</v>
      </c>
      <c r="F35" s="139">
        <v>484.39506569999992</v>
      </c>
      <c r="G35" s="140">
        <f t="shared" si="12"/>
        <v>2970.4994141099996</v>
      </c>
      <c r="H35" s="138">
        <v>0</v>
      </c>
      <c r="I35" s="139">
        <v>0</v>
      </c>
      <c r="J35" s="140">
        <f t="shared" si="8"/>
        <v>0</v>
      </c>
      <c r="K35" s="138">
        <f t="shared" si="9"/>
        <v>175299.51756758604</v>
      </c>
      <c r="L35" s="139">
        <f t="shared" si="9"/>
        <v>12537.853621080001</v>
      </c>
      <c r="M35" s="140">
        <f t="shared" si="10"/>
        <v>187837.37118866603</v>
      </c>
    </row>
    <row r="36" spans="1:13" ht="14.25">
      <c r="A36" s="80" t="s">
        <v>65</v>
      </c>
      <c r="B36" s="138">
        <v>373460.21248293208</v>
      </c>
      <c r="C36" s="139">
        <v>281178.16371563828</v>
      </c>
      <c r="D36" s="140">
        <f t="shared" si="11"/>
        <v>654638.37619857036</v>
      </c>
      <c r="E36" s="138">
        <v>140108.45575113411</v>
      </c>
      <c r="F36" s="139">
        <v>522083.69848736346</v>
      </c>
      <c r="G36" s="140">
        <f t="shared" si="12"/>
        <v>662192.15423849761</v>
      </c>
      <c r="H36" s="138">
        <v>0</v>
      </c>
      <c r="I36" s="139">
        <v>0</v>
      </c>
      <c r="J36" s="140">
        <f t="shared" si="8"/>
        <v>0</v>
      </c>
      <c r="K36" s="138">
        <f t="shared" si="9"/>
        <v>513568.66823406622</v>
      </c>
      <c r="L36" s="139">
        <f t="shared" si="9"/>
        <v>803261.86220300174</v>
      </c>
      <c r="M36" s="140">
        <f t="shared" si="10"/>
        <v>1316830.5304370681</v>
      </c>
    </row>
    <row r="37" spans="1:13" ht="14.25">
      <c r="A37" s="80" t="s">
        <v>66</v>
      </c>
      <c r="B37" s="138">
        <v>675452</v>
      </c>
      <c r="C37" s="139">
        <v>242855.66566200001</v>
      </c>
      <c r="D37" s="140">
        <f t="shared" si="11"/>
        <v>918307.66566199996</v>
      </c>
      <c r="E37" s="138">
        <v>8932</v>
      </c>
      <c r="F37" s="139">
        <v>176212.33433799999</v>
      </c>
      <c r="G37" s="140">
        <f t="shared" si="12"/>
        <v>185144.33433799999</v>
      </c>
      <c r="H37" s="138">
        <v>1578</v>
      </c>
      <c r="I37" s="139">
        <v>257</v>
      </c>
      <c r="J37" s="140">
        <f t="shared" si="8"/>
        <v>1835</v>
      </c>
      <c r="K37" s="138">
        <f t="shared" si="9"/>
        <v>685962</v>
      </c>
      <c r="L37" s="139">
        <f t="shared" si="9"/>
        <v>419325</v>
      </c>
      <c r="M37" s="140">
        <f t="shared" si="10"/>
        <v>1105287</v>
      </c>
    </row>
    <row r="38" spans="1:13" ht="14.25">
      <c r="A38" s="80" t="s">
        <v>11</v>
      </c>
      <c r="B38" s="138">
        <v>70079.457065999988</v>
      </c>
      <c r="C38" s="139">
        <v>5712.379914000001</v>
      </c>
      <c r="D38" s="140">
        <f t="shared" si="11"/>
        <v>75791.836979999993</v>
      </c>
      <c r="E38" s="138">
        <v>5302.9619890000004</v>
      </c>
      <c r="F38" s="139">
        <v>698.48754899999994</v>
      </c>
      <c r="G38" s="140">
        <f t="shared" si="12"/>
        <v>6001.4495380000008</v>
      </c>
      <c r="H38" s="138">
        <v>0</v>
      </c>
      <c r="I38" s="139">
        <v>0</v>
      </c>
      <c r="J38" s="140">
        <f t="shared" si="8"/>
        <v>0</v>
      </c>
      <c r="K38" s="138">
        <f t="shared" si="9"/>
        <v>75382.419054999991</v>
      </c>
      <c r="L38" s="139">
        <f t="shared" si="9"/>
        <v>6410.8674630000005</v>
      </c>
      <c r="M38" s="140">
        <f t="shared" si="10"/>
        <v>81793.286517999994</v>
      </c>
    </row>
    <row r="39" spans="1:13" ht="14.25">
      <c r="A39" s="80" t="s">
        <v>37</v>
      </c>
      <c r="B39" s="138">
        <v>0</v>
      </c>
      <c r="C39" s="139">
        <v>0</v>
      </c>
      <c r="D39" s="140">
        <f t="shared" si="11"/>
        <v>0</v>
      </c>
      <c r="E39" s="138">
        <v>0</v>
      </c>
      <c r="F39" s="139">
        <v>0</v>
      </c>
      <c r="G39" s="140">
        <f t="shared" si="12"/>
        <v>0</v>
      </c>
      <c r="H39" s="138">
        <v>155975</v>
      </c>
      <c r="I39" s="139">
        <v>3574</v>
      </c>
      <c r="J39" s="140">
        <f t="shared" si="8"/>
        <v>159549</v>
      </c>
      <c r="K39" s="138">
        <f t="shared" si="9"/>
        <v>155975</v>
      </c>
      <c r="L39" s="139">
        <f t="shared" si="9"/>
        <v>3574</v>
      </c>
      <c r="M39" s="140">
        <f t="shared" si="10"/>
        <v>159549</v>
      </c>
    </row>
    <row r="40" spans="1:13" ht="14.25">
      <c r="A40" s="80" t="s">
        <v>77</v>
      </c>
      <c r="B40" s="138">
        <v>58852</v>
      </c>
      <c r="C40" s="139">
        <v>13945</v>
      </c>
      <c r="D40" s="140">
        <f t="shared" si="11"/>
        <v>72797</v>
      </c>
      <c r="E40" s="138">
        <v>133</v>
      </c>
      <c r="F40" s="139">
        <v>0</v>
      </c>
      <c r="G40" s="140">
        <f t="shared" si="12"/>
        <v>133</v>
      </c>
      <c r="H40" s="138">
        <v>0</v>
      </c>
      <c r="I40" s="139">
        <v>0</v>
      </c>
      <c r="J40" s="140">
        <f t="shared" si="8"/>
        <v>0</v>
      </c>
      <c r="K40" s="138">
        <f t="shared" si="9"/>
        <v>58985</v>
      </c>
      <c r="L40" s="139">
        <f t="shared" si="9"/>
        <v>13945</v>
      </c>
      <c r="M40" s="140">
        <f t="shared" si="10"/>
        <v>72930</v>
      </c>
    </row>
    <row r="41" spans="1:13" ht="14.25">
      <c r="A41" s="80" t="s">
        <v>19</v>
      </c>
      <c r="B41" s="138">
        <v>623</v>
      </c>
      <c r="C41" s="139">
        <v>31</v>
      </c>
      <c r="D41" s="140">
        <f t="shared" si="11"/>
        <v>654</v>
      </c>
      <c r="E41" s="138">
        <v>0</v>
      </c>
      <c r="F41" s="139">
        <v>0</v>
      </c>
      <c r="G41" s="140">
        <f t="shared" si="12"/>
        <v>0</v>
      </c>
      <c r="H41" s="138">
        <v>0</v>
      </c>
      <c r="I41" s="139">
        <v>0</v>
      </c>
      <c r="J41" s="140">
        <f t="shared" si="8"/>
        <v>0</v>
      </c>
      <c r="K41" s="138">
        <f t="shared" si="9"/>
        <v>623</v>
      </c>
      <c r="L41" s="139">
        <f t="shared" si="9"/>
        <v>31</v>
      </c>
      <c r="M41" s="140">
        <f t="shared" si="10"/>
        <v>654</v>
      </c>
    </row>
    <row r="42" spans="1:13" ht="14.25">
      <c r="A42" s="80" t="s">
        <v>79</v>
      </c>
      <c r="B42" s="138">
        <v>840632.33765936398</v>
      </c>
      <c r="C42" s="139">
        <v>478573.68684875983</v>
      </c>
      <c r="D42" s="140">
        <f t="shared" si="11"/>
        <v>1319206.0245081238</v>
      </c>
      <c r="E42" s="138">
        <v>41401.254602164772</v>
      </c>
      <c r="F42" s="139">
        <v>212874.20763206997</v>
      </c>
      <c r="G42" s="140">
        <f t="shared" si="12"/>
        <v>254275.46223423473</v>
      </c>
      <c r="H42" s="138">
        <v>0</v>
      </c>
      <c r="I42" s="139">
        <v>0</v>
      </c>
      <c r="J42" s="140">
        <f t="shared" si="8"/>
        <v>0</v>
      </c>
      <c r="K42" s="138">
        <f t="shared" si="9"/>
        <v>882033.59226152871</v>
      </c>
      <c r="L42" s="139">
        <f t="shared" si="9"/>
        <v>691447.89448082983</v>
      </c>
      <c r="M42" s="140">
        <f t="shared" si="10"/>
        <v>1573481.4867423587</v>
      </c>
    </row>
    <row r="43" spans="1:13" ht="14.25">
      <c r="A43" s="80" t="s">
        <v>84</v>
      </c>
      <c r="B43" s="138">
        <v>195196.95204674298</v>
      </c>
      <c r="C43" s="139">
        <v>0</v>
      </c>
      <c r="D43" s="140">
        <f t="shared" si="11"/>
        <v>195196.95204674298</v>
      </c>
      <c r="E43" s="138">
        <v>0</v>
      </c>
      <c r="F43" s="139">
        <v>0</v>
      </c>
      <c r="G43" s="140">
        <f t="shared" si="12"/>
        <v>0</v>
      </c>
      <c r="H43" s="138">
        <v>0</v>
      </c>
      <c r="I43" s="139">
        <v>0</v>
      </c>
      <c r="J43" s="140">
        <f t="shared" si="8"/>
        <v>0</v>
      </c>
      <c r="K43" s="138">
        <f t="shared" ref="K43" si="13">+H43+E43+B43</f>
        <v>195196.95204674298</v>
      </c>
      <c r="L43" s="139">
        <f t="shared" ref="L43" si="14">+I43+F43+C43</f>
        <v>0</v>
      </c>
      <c r="M43" s="140">
        <f t="shared" ref="M43" si="15">+K43+L43</f>
        <v>195196.95204674298</v>
      </c>
    </row>
    <row r="44" spans="1:13" ht="14.25">
      <c r="A44" s="80" t="s">
        <v>51</v>
      </c>
      <c r="B44" s="138">
        <v>1070232</v>
      </c>
      <c r="C44" s="139">
        <v>713971</v>
      </c>
      <c r="D44" s="140">
        <f t="shared" si="11"/>
        <v>1784203</v>
      </c>
      <c r="E44" s="138">
        <v>47221</v>
      </c>
      <c r="F44" s="139">
        <v>51015</v>
      </c>
      <c r="G44" s="140">
        <f t="shared" si="12"/>
        <v>98236</v>
      </c>
      <c r="H44" s="138">
        <v>0</v>
      </c>
      <c r="I44" s="139">
        <v>0</v>
      </c>
      <c r="J44" s="140">
        <f t="shared" si="8"/>
        <v>0</v>
      </c>
      <c r="K44" s="138">
        <f t="shared" si="9"/>
        <v>1117453</v>
      </c>
      <c r="L44" s="139">
        <f t="shared" si="9"/>
        <v>764986</v>
      </c>
      <c r="M44" s="140">
        <f t="shared" si="10"/>
        <v>1882439</v>
      </c>
    </row>
    <row r="45" spans="1:13" ht="15" thickBot="1">
      <c r="A45" s="80" t="s">
        <v>35</v>
      </c>
      <c r="B45" s="138">
        <v>850695.1762564599</v>
      </c>
      <c r="C45" s="139">
        <v>498574.28138207406</v>
      </c>
      <c r="D45" s="140">
        <f t="shared" si="11"/>
        <v>1349269.457638534</v>
      </c>
      <c r="E45" s="138">
        <v>38258.760634999999</v>
      </c>
      <c r="F45" s="139">
        <v>119971.41800827</v>
      </c>
      <c r="G45" s="140">
        <f t="shared" si="12"/>
        <v>158230.17864326999</v>
      </c>
      <c r="H45" s="138">
        <v>0</v>
      </c>
      <c r="I45" s="139">
        <v>0</v>
      </c>
      <c r="J45" s="140">
        <f t="shared" si="8"/>
        <v>0</v>
      </c>
      <c r="K45" s="138">
        <f t="shared" si="9"/>
        <v>888953.93689145986</v>
      </c>
      <c r="L45" s="139">
        <f t="shared" si="9"/>
        <v>618545.69939034409</v>
      </c>
      <c r="M45" s="140">
        <f t="shared" si="10"/>
        <v>1507499.6362818039</v>
      </c>
    </row>
    <row r="46" spans="1:13" ht="15.75" thickBot="1">
      <c r="A46" s="81" t="s">
        <v>13</v>
      </c>
      <c r="B46" s="141">
        <f t="shared" ref="B46:M46" si="16">SUM(B31:B45)</f>
        <v>4475417.3190926975</v>
      </c>
      <c r="C46" s="142">
        <f t="shared" si="16"/>
        <v>2340279.0227646651</v>
      </c>
      <c r="D46" s="143">
        <f t="shared" si="16"/>
        <v>6815696.3418573625</v>
      </c>
      <c r="E46" s="141">
        <f t="shared" si="16"/>
        <v>302152.43518368673</v>
      </c>
      <c r="F46" s="142">
        <f t="shared" si="16"/>
        <v>1120568.4420289902</v>
      </c>
      <c r="G46" s="143">
        <f t="shared" si="16"/>
        <v>1422720.8772126772</v>
      </c>
      <c r="H46" s="141">
        <f t="shared" si="16"/>
        <v>313802.99406343384</v>
      </c>
      <c r="I46" s="142">
        <f t="shared" si="16"/>
        <v>16271.765168739999</v>
      </c>
      <c r="J46" s="143">
        <f t="shared" si="16"/>
        <v>330074.75923217385</v>
      </c>
      <c r="K46" s="141">
        <f t="shared" si="16"/>
        <v>5091372.7483398179</v>
      </c>
      <c r="L46" s="142">
        <f t="shared" si="16"/>
        <v>3477119.2299623955</v>
      </c>
      <c r="M46" s="143">
        <f t="shared" si="16"/>
        <v>8568491.9783022124</v>
      </c>
    </row>
    <row r="47" spans="1:13" ht="15">
      <c r="A47" s="14"/>
      <c r="B47" s="144" t="s">
        <v>20</v>
      </c>
      <c r="C47" s="145" t="s">
        <v>20</v>
      </c>
    </row>
  </sheetData>
  <mergeCells count="12">
    <mergeCell ref="A3:M3"/>
    <mergeCell ref="A5:A6"/>
    <mergeCell ref="B5:D5"/>
    <mergeCell ref="E5:G5"/>
    <mergeCell ref="H5:J5"/>
    <mergeCell ref="K5:M5"/>
    <mergeCell ref="A27:M27"/>
    <mergeCell ref="A29:A30"/>
    <mergeCell ref="B29:D29"/>
    <mergeCell ref="E29:G29"/>
    <mergeCell ref="H29:J29"/>
    <mergeCell ref="K29:M29"/>
  </mergeCells>
  <pageMargins left="0.7" right="0.7" top="0.75" bottom="0.75" header="0.3" footer="0.3"/>
  <pageSetup scale="77" orientation="landscape" r:id="rId1"/>
  <headerFooter>
    <oddHeader>&amp;C2018 SOA LIFE REINSURANCE SURVEY</oddHeader>
    <oddFooter>&amp;CPRELIMINARY DRAFT RESULTS - SUBJECT TO CHANGE&amp;R&amp;D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3:M47"/>
  <sheetViews>
    <sheetView topLeftCell="A16" zoomScaleNormal="100" workbookViewId="0">
      <selection activeCell="I45" sqref="I45"/>
    </sheetView>
  </sheetViews>
  <sheetFormatPr defaultRowHeight="12.75"/>
  <cols>
    <col min="1" max="1" width="29.85546875" customWidth="1"/>
    <col min="2" max="4" width="11.42578125" bestFit="1" customWidth="1"/>
    <col min="5" max="5" width="9" bestFit="1" customWidth="1"/>
    <col min="6" max="6" width="10.7109375" customWidth="1"/>
    <col min="7" max="7" width="12" customWidth="1"/>
    <col min="9" max="9" width="9.5703125" customWidth="1"/>
    <col min="10" max="10" width="10.140625" customWidth="1"/>
    <col min="11" max="13" width="11.42578125" bestFit="1" customWidth="1"/>
    <col min="18" max="18" width="10.42578125" customWidth="1"/>
    <col min="19" max="19" width="11.28515625" customWidth="1"/>
  </cols>
  <sheetData>
    <row r="3" spans="1:13" ht="15">
      <c r="A3" s="157" t="s">
        <v>80</v>
      </c>
      <c r="B3" s="157"/>
      <c r="C3" s="157"/>
      <c r="D3" s="157"/>
      <c r="E3" s="157"/>
      <c r="F3" s="157"/>
      <c r="G3" s="157"/>
      <c r="H3" s="157"/>
      <c r="I3" s="157"/>
      <c r="J3" s="157"/>
      <c r="K3" s="157"/>
      <c r="L3" s="157"/>
      <c r="M3" s="157"/>
    </row>
    <row r="4" spans="1:13" ht="13.5" thickBot="1"/>
    <row r="5" spans="1:13">
      <c r="A5" s="168" t="s">
        <v>2</v>
      </c>
      <c r="B5" s="170" t="s">
        <v>62</v>
      </c>
      <c r="C5" s="171"/>
      <c r="D5" s="172"/>
      <c r="E5" s="170" t="s">
        <v>63</v>
      </c>
      <c r="F5" s="171"/>
      <c r="G5" s="172"/>
      <c r="H5" s="170" t="s">
        <v>64</v>
      </c>
      <c r="I5" s="171"/>
      <c r="J5" s="172"/>
      <c r="K5" s="170" t="s">
        <v>6</v>
      </c>
      <c r="L5" s="171"/>
      <c r="M5" s="173"/>
    </row>
    <row r="6" spans="1:13" ht="13.5" thickBot="1">
      <c r="A6" s="169"/>
      <c r="B6" s="116" t="s">
        <v>60</v>
      </c>
      <c r="C6" s="117" t="s">
        <v>61</v>
      </c>
      <c r="D6" s="118" t="s">
        <v>6</v>
      </c>
      <c r="E6" s="116" t="s">
        <v>60</v>
      </c>
      <c r="F6" s="117" t="s">
        <v>61</v>
      </c>
      <c r="G6" s="118" t="s">
        <v>6</v>
      </c>
      <c r="H6" s="116" t="s">
        <v>60</v>
      </c>
      <c r="I6" s="117" t="s">
        <v>61</v>
      </c>
      <c r="J6" s="118" t="s">
        <v>6</v>
      </c>
      <c r="K6" s="116" t="s">
        <v>60</v>
      </c>
      <c r="L6" s="117" t="s">
        <v>61</v>
      </c>
      <c r="M6" s="119" t="s">
        <v>6</v>
      </c>
    </row>
    <row r="7" spans="1:13" ht="14.25">
      <c r="A7" s="18" t="s">
        <v>89</v>
      </c>
      <c r="B7" s="121">
        <v>0</v>
      </c>
      <c r="C7" s="122">
        <v>0</v>
      </c>
      <c r="D7" s="125">
        <f>+B7+C7</f>
        <v>0</v>
      </c>
      <c r="E7" s="121">
        <v>0</v>
      </c>
      <c r="F7" s="122">
        <v>0</v>
      </c>
      <c r="G7" s="125">
        <f>+E7+F7</f>
        <v>0</v>
      </c>
      <c r="H7" s="121">
        <v>2593.7979850000002</v>
      </c>
      <c r="I7" s="122">
        <v>0</v>
      </c>
      <c r="J7" s="125">
        <f>+H7+I7</f>
        <v>2593.7979850000002</v>
      </c>
      <c r="K7" s="87">
        <f t="shared" ref="K7:L21" si="0">+H7+E7+B7</f>
        <v>2593.7979850000002</v>
      </c>
      <c r="L7" s="88">
        <f t="shared" si="0"/>
        <v>0</v>
      </c>
      <c r="M7" s="89">
        <f>+K7+L7</f>
        <v>2593.7979850000002</v>
      </c>
    </row>
    <row r="8" spans="1:13" ht="14.25">
      <c r="A8" s="80" t="s">
        <v>72</v>
      </c>
      <c r="B8" s="123">
        <v>0</v>
      </c>
      <c r="C8" s="124">
        <v>0</v>
      </c>
      <c r="D8" s="125">
        <f t="shared" ref="D8:D21" si="1">+B8+C8</f>
        <v>0</v>
      </c>
      <c r="E8" s="121">
        <v>0</v>
      </c>
      <c r="F8" s="124">
        <v>0</v>
      </c>
      <c r="G8" s="125">
        <f t="shared" ref="G8:G21" si="2">+E8+F8</f>
        <v>0</v>
      </c>
      <c r="H8" s="123">
        <v>3174</v>
      </c>
      <c r="I8" s="124">
        <v>102</v>
      </c>
      <c r="J8" s="125">
        <f t="shared" ref="J8:J21" si="3">+H8+I8</f>
        <v>3276</v>
      </c>
      <c r="K8" s="87">
        <f t="shared" si="0"/>
        <v>3174</v>
      </c>
      <c r="L8" s="88">
        <f t="shared" si="0"/>
        <v>102</v>
      </c>
      <c r="M8" s="89">
        <f>+K8+L8</f>
        <v>3276</v>
      </c>
    </row>
    <row r="9" spans="1:13" ht="14.25">
      <c r="A9" s="80" t="s">
        <v>32</v>
      </c>
      <c r="B9" s="121">
        <v>20444</v>
      </c>
      <c r="C9" s="122">
        <v>0</v>
      </c>
      <c r="D9" s="125">
        <f t="shared" si="1"/>
        <v>20444</v>
      </c>
      <c r="E9" s="121">
        <v>0</v>
      </c>
      <c r="F9" s="122">
        <v>0</v>
      </c>
      <c r="G9" s="125">
        <f t="shared" si="2"/>
        <v>0</v>
      </c>
      <c r="H9" s="123">
        <v>0</v>
      </c>
      <c r="I9" s="124">
        <v>0</v>
      </c>
      <c r="J9" s="125">
        <f t="shared" si="3"/>
        <v>0</v>
      </c>
      <c r="K9" s="87">
        <f t="shared" si="0"/>
        <v>20444</v>
      </c>
      <c r="L9" s="88">
        <f t="shared" si="0"/>
        <v>0</v>
      </c>
      <c r="M9" s="89">
        <f>+K9+L9</f>
        <v>20444</v>
      </c>
    </row>
    <row r="10" spans="1:13" ht="14.25">
      <c r="A10" s="80" t="s">
        <v>48</v>
      </c>
      <c r="B10" s="121">
        <v>0</v>
      </c>
      <c r="C10" s="122">
        <v>0</v>
      </c>
      <c r="D10" s="125">
        <f t="shared" si="1"/>
        <v>0</v>
      </c>
      <c r="E10" s="121">
        <v>0</v>
      </c>
      <c r="F10" s="122">
        <v>0</v>
      </c>
      <c r="G10" s="125">
        <f t="shared" si="2"/>
        <v>0</v>
      </c>
      <c r="H10" s="121">
        <v>0</v>
      </c>
      <c r="I10" s="122">
        <v>0</v>
      </c>
      <c r="J10" s="125">
        <f t="shared" si="3"/>
        <v>0</v>
      </c>
      <c r="K10" s="87">
        <f t="shared" si="0"/>
        <v>0</v>
      </c>
      <c r="L10" s="88">
        <f t="shared" si="0"/>
        <v>0</v>
      </c>
      <c r="M10" s="89">
        <f t="shared" ref="M10:M20" si="4">+K10+L10</f>
        <v>0</v>
      </c>
    </row>
    <row r="11" spans="1:13" ht="14.25">
      <c r="A11" s="80" t="s">
        <v>36</v>
      </c>
      <c r="B11" s="121">
        <v>15754</v>
      </c>
      <c r="C11" s="122">
        <v>93</v>
      </c>
      <c r="D11" s="125">
        <f t="shared" si="1"/>
        <v>15847</v>
      </c>
      <c r="E11" s="121">
        <v>0</v>
      </c>
      <c r="F11" s="122">
        <v>0</v>
      </c>
      <c r="G11" s="125">
        <f t="shared" si="2"/>
        <v>0</v>
      </c>
      <c r="H11" s="121">
        <v>0</v>
      </c>
      <c r="I11" s="122">
        <v>0</v>
      </c>
      <c r="J11" s="125">
        <f t="shared" si="3"/>
        <v>0</v>
      </c>
      <c r="K11" s="87">
        <f>+H11+E11+B11</f>
        <v>15754</v>
      </c>
      <c r="L11" s="88">
        <f>+I11+F11+C11</f>
        <v>93</v>
      </c>
      <c r="M11" s="89">
        <f>+K11+L11</f>
        <v>15847</v>
      </c>
    </row>
    <row r="12" spans="1:13" ht="14.25">
      <c r="A12" s="80" t="s">
        <v>65</v>
      </c>
      <c r="B12" s="121">
        <v>34114.447661011814</v>
      </c>
      <c r="C12" s="122">
        <v>8795.9983370600021</v>
      </c>
      <c r="D12" s="125">
        <f t="shared" si="1"/>
        <v>42910.445998071817</v>
      </c>
      <c r="E12" s="121">
        <v>0</v>
      </c>
      <c r="F12" s="122">
        <v>0</v>
      </c>
      <c r="G12" s="125">
        <f t="shared" si="2"/>
        <v>0</v>
      </c>
      <c r="H12" s="121">
        <v>0</v>
      </c>
      <c r="I12" s="122">
        <v>7.4658662069999986</v>
      </c>
      <c r="J12" s="125">
        <f t="shared" si="3"/>
        <v>7.4658662069999986</v>
      </c>
      <c r="K12" s="87">
        <f t="shared" si="0"/>
        <v>34114.447661011814</v>
      </c>
      <c r="L12" s="88">
        <f t="shared" si="0"/>
        <v>8803.4642032670017</v>
      </c>
      <c r="M12" s="89">
        <f t="shared" si="4"/>
        <v>42917.911864278816</v>
      </c>
    </row>
    <row r="13" spans="1:13" ht="14.25">
      <c r="A13" s="80" t="s">
        <v>66</v>
      </c>
      <c r="B13" s="121">
        <v>84588.890934575946</v>
      </c>
      <c r="C13" s="122">
        <v>15091.122445368994</v>
      </c>
      <c r="D13" s="89">
        <f t="shared" si="1"/>
        <v>99680.01337994494</v>
      </c>
      <c r="E13" s="121">
        <v>0</v>
      </c>
      <c r="F13" s="88">
        <v>55479.829199</v>
      </c>
      <c r="G13" s="89">
        <f t="shared" si="2"/>
        <v>55479.829199</v>
      </c>
      <c r="H13" s="87">
        <v>0</v>
      </c>
      <c r="I13" s="88">
        <v>0</v>
      </c>
      <c r="J13" s="89">
        <f t="shared" si="3"/>
        <v>0</v>
      </c>
      <c r="K13" s="87">
        <f t="shared" si="0"/>
        <v>84588.890934575946</v>
      </c>
      <c r="L13" s="88">
        <f t="shared" si="0"/>
        <v>70570.951644368994</v>
      </c>
      <c r="M13" s="89">
        <f t="shared" si="4"/>
        <v>155159.84257894492</v>
      </c>
    </row>
    <row r="14" spans="1:13" ht="14.25">
      <c r="A14" s="80" t="s">
        <v>11</v>
      </c>
      <c r="B14" s="121">
        <v>8691.6250854999998</v>
      </c>
      <c r="C14" s="122">
        <v>458.09836300000001</v>
      </c>
      <c r="D14" s="125">
        <f t="shared" si="1"/>
        <v>9149.723448499999</v>
      </c>
      <c r="E14" s="121">
        <v>0</v>
      </c>
      <c r="F14" s="122">
        <v>0</v>
      </c>
      <c r="G14" s="125">
        <f t="shared" si="2"/>
        <v>0</v>
      </c>
      <c r="H14" s="121">
        <v>0</v>
      </c>
      <c r="I14" s="122">
        <v>0</v>
      </c>
      <c r="J14" s="125">
        <f t="shared" si="3"/>
        <v>0</v>
      </c>
      <c r="K14" s="87">
        <f t="shared" si="0"/>
        <v>8691.6250854999998</v>
      </c>
      <c r="L14" s="88">
        <f t="shared" si="0"/>
        <v>458.09836300000001</v>
      </c>
      <c r="M14" s="89">
        <f t="shared" si="4"/>
        <v>9149.723448499999</v>
      </c>
    </row>
    <row r="15" spans="1:13" ht="14.25">
      <c r="A15" s="80" t="s">
        <v>37</v>
      </c>
      <c r="B15" s="121">
        <v>0</v>
      </c>
      <c r="C15" s="122">
        <v>0</v>
      </c>
      <c r="D15" s="125">
        <f t="shared" si="1"/>
        <v>0</v>
      </c>
      <c r="E15" s="121">
        <v>0</v>
      </c>
      <c r="F15" s="122">
        <v>0</v>
      </c>
      <c r="G15" s="125">
        <f t="shared" si="2"/>
        <v>0</v>
      </c>
      <c r="H15" s="121">
        <v>1115</v>
      </c>
      <c r="I15" s="122">
        <v>0</v>
      </c>
      <c r="J15" s="125">
        <f t="shared" si="3"/>
        <v>1115</v>
      </c>
      <c r="K15" s="87">
        <f t="shared" si="0"/>
        <v>1115</v>
      </c>
      <c r="L15" s="88">
        <f t="shared" si="0"/>
        <v>0</v>
      </c>
      <c r="M15" s="89">
        <f t="shared" si="4"/>
        <v>1115</v>
      </c>
    </row>
    <row r="16" spans="1:13" ht="14.25">
      <c r="A16" s="80" t="s">
        <v>77</v>
      </c>
      <c r="B16" s="121">
        <v>6935.7753412593574</v>
      </c>
      <c r="C16" s="122">
        <v>4205.2246587406426</v>
      </c>
      <c r="D16" s="125">
        <f t="shared" si="1"/>
        <v>11141</v>
      </c>
      <c r="E16" s="121">
        <v>0</v>
      </c>
      <c r="F16" s="122">
        <v>0</v>
      </c>
      <c r="G16" s="125">
        <f t="shared" si="2"/>
        <v>0</v>
      </c>
      <c r="H16" s="121">
        <v>0</v>
      </c>
      <c r="I16" s="122">
        <v>0</v>
      </c>
      <c r="J16" s="125">
        <f t="shared" si="3"/>
        <v>0</v>
      </c>
      <c r="K16" s="87">
        <f t="shared" si="0"/>
        <v>6935.7753412593574</v>
      </c>
      <c r="L16" s="88">
        <f t="shared" si="0"/>
        <v>4205.2246587406426</v>
      </c>
      <c r="M16" s="89">
        <f t="shared" si="4"/>
        <v>11141</v>
      </c>
    </row>
    <row r="17" spans="1:13" ht="14.25">
      <c r="A17" s="80" t="s">
        <v>19</v>
      </c>
      <c r="B17" s="121">
        <v>1</v>
      </c>
      <c r="C17" s="122">
        <v>0</v>
      </c>
      <c r="D17" s="125">
        <f t="shared" si="1"/>
        <v>1</v>
      </c>
      <c r="E17" s="121">
        <v>0</v>
      </c>
      <c r="F17" s="122">
        <v>0</v>
      </c>
      <c r="G17" s="125">
        <f t="shared" si="2"/>
        <v>0</v>
      </c>
      <c r="H17" s="121">
        <v>0</v>
      </c>
      <c r="I17" s="122">
        <v>0</v>
      </c>
      <c r="J17" s="125">
        <f t="shared" si="3"/>
        <v>0</v>
      </c>
      <c r="K17" s="87">
        <f t="shared" si="0"/>
        <v>1</v>
      </c>
      <c r="L17" s="88">
        <f t="shared" si="0"/>
        <v>0</v>
      </c>
      <c r="M17" s="89">
        <f t="shared" si="4"/>
        <v>1</v>
      </c>
    </row>
    <row r="18" spans="1:13" ht="14.25">
      <c r="A18" s="80" t="s">
        <v>79</v>
      </c>
      <c r="B18" s="121">
        <v>74974.229199290014</v>
      </c>
      <c r="C18" s="122">
        <v>20865.222622660003</v>
      </c>
      <c r="D18" s="125">
        <f t="shared" si="1"/>
        <v>95839.451821950017</v>
      </c>
      <c r="E18" s="121">
        <v>320.00428853</v>
      </c>
      <c r="F18" s="122">
        <v>3215.457656</v>
      </c>
      <c r="G18" s="125">
        <f t="shared" si="2"/>
        <v>3535.46194453</v>
      </c>
      <c r="H18" s="121">
        <v>0</v>
      </c>
      <c r="I18" s="122">
        <v>0</v>
      </c>
      <c r="J18" s="125">
        <f t="shared" si="3"/>
        <v>0</v>
      </c>
      <c r="K18" s="87">
        <f t="shared" si="0"/>
        <v>75294.23348782002</v>
      </c>
      <c r="L18" s="88">
        <f t="shared" si="0"/>
        <v>24080.680278660002</v>
      </c>
      <c r="M18" s="89">
        <f t="shared" si="4"/>
        <v>99374.913766480022</v>
      </c>
    </row>
    <row r="19" spans="1:13" ht="14.25">
      <c r="A19" s="80" t="s">
        <v>84</v>
      </c>
      <c r="B19" s="121">
        <v>20655.579253106003</v>
      </c>
      <c r="C19" s="122">
        <v>0</v>
      </c>
      <c r="D19" s="125">
        <f t="shared" si="1"/>
        <v>20655.579253106003</v>
      </c>
      <c r="E19" s="121">
        <v>0</v>
      </c>
      <c r="F19" s="122">
        <v>0</v>
      </c>
      <c r="G19" s="125">
        <f t="shared" si="2"/>
        <v>0</v>
      </c>
      <c r="H19" s="121">
        <v>0</v>
      </c>
      <c r="I19" s="122">
        <v>0</v>
      </c>
      <c r="J19" s="125">
        <f t="shared" si="3"/>
        <v>0</v>
      </c>
      <c r="K19" s="87">
        <f t="shared" ref="K19" si="5">+H19+E19+B19</f>
        <v>20655.579253106003</v>
      </c>
      <c r="L19" s="88">
        <f t="shared" ref="L19" si="6">+I19+F19+C19</f>
        <v>0</v>
      </c>
      <c r="M19" s="89">
        <f t="shared" ref="M19" si="7">+K19+L19</f>
        <v>20655.579253106003</v>
      </c>
    </row>
    <row r="20" spans="1:13" ht="14.25">
      <c r="A20" s="80" t="s">
        <v>51</v>
      </c>
      <c r="B20" s="121">
        <v>91567</v>
      </c>
      <c r="C20" s="122">
        <v>21891</v>
      </c>
      <c r="D20" s="125">
        <f t="shared" si="1"/>
        <v>113458</v>
      </c>
      <c r="E20" s="121">
        <v>528</v>
      </c>
      <c r="F20" s="122">
        <v>6</v>
      </c>
      <c r="G20" s="125">
        <f t="shared" si="2"/>
        <v>534</v>
      </c>
      <c r="H20" s="121">
        <v>0</v>
      </c>
      <c r="I20" s="122">
        <v>0</v>
      </c>
      <c r="J20" s="125">
        <v>0</v>
      </c>
      <c r="K20" s="87">
        <f t="shared" si="0"/>
        <v>92095</v>
      </c>
      <c r="L20" s="88">
        <f t="shared" si="0"/>
        <v>21897</v>
      </c>
      <c r="M20" s="89">
        <f t="shared" si="4"/>
        <v>113992</v>
      </c>
    </row>
    <row r="21" spans="1:13" ht="15" thickBot="1">
      <c r="A21" s="80" t="s">
        <v>35</v>
      </c>
      <c r="B21" s="121">
        <v>80241.338068111727</v>
      </c>
      <c r="C21" s="122">
        <v>25403.260582431161</v>
      </c>
      <c r="D21" s="125">
        <f t="shared" si="1"/>
        <v>105644.59865054289</v>
      </c>
      <c r="E21" s="121">
        <v>0</v>
      </c>
      <c r="F21" s="122">
        <v>31325.121745</v>
      </c>
      <c r="G21" s="125">
        <f t="shared" si="2"/>
        <v>31325.121745</v>
      </c>
      <c r="H21" s="121">
        <v>0</v>
      </c>
      <c r="I21" s="122">
        <v>0</v>
      </c>
      <c r="J21" s="125">
        <f t="shared" si="3"/>
        <v>0</v>
      </c>
      <c r="K21" s="87">
        <f t="shared" si="0"/>
        <v>80241.338068111727</v>
      </c>
      <c r="L21" s="88">
        <f t="shared" si="0"/>
        <v>56728.382327431158</v>
      </c>
      <c r="M21" s="89">
        <f>+K21+L21</f>
        <v>136969.72039554288</v>
      </c>
    </row>
    <row r="22" spans="1:13" ht="15.75" thickBot="1">
      <c r="A22" s="81" t="s">
        <v>13</v>
      </c>
      <c r="B22" s="90">
        <f t="shared" ref="B22:M22" si="8">SUM(B7:B21)</f>
        <v>437967.8855428549</v>
      </c>
      <c r="C22" s="91">
        <f t="shared" si="8"/>
        <v>96802.927009260806</v>
      </c>
      <c r="D22" s="92">
        <f t="shared" si="8"/>
        <v>534770.81255211565</v>
      </c>
      <c r="E22" s="90">
        <f t="shared" si="8"/>
        <v>848.00428852999994</v>
      </c>
      <c r="F22" s="91">
        <f t="shared" si="8"/>
        <v>90026.408599999995</v>
      </c>
      <c r="G22" s="92">
        <f t="shared" si="8"/>
        <v>90874.412888530002</v>
      </c>
      <c r="H22" s="90">
        <f t="shared" si="8"/>
        <v>6882.7979850000002</v>
      </c>
      <c r="I22" s="91">
        <f t="shared" si="8"/>
        <v>109.465866207</v>
      </c>
      <c r="J22" s="92">
        <f t="shared" si="8"/>
        <v>6992.2638512069998</v>
      </c>
      <c r="K22" s="90">
        <f t="shared" si="8"/>
        <v>445698.68781638489</v>
      </c>
      <c r="L22" s="91">
        <f t="shared" si="8"/>
        <v>186938.8014754678</v>
      </c>
      <c r="M22" s="92">
        <f t="shared" si="8"/>
        <v>632637.48929185269</v>
      </c>
    </row>
    <row r="23" spans="1:13" ht="15">
      <c r="A23" s="14"/>
      <c r="B23" s="114" t="s">
        <v>20</v>
      </c>
      <c r="C23" s="115" t="s">
        <v>20</v>
      </c>
      <c r="D23" s="82"/>
      <c r="E23" s="82"/>
      <c r="F23" s="82"/>
      <c r="G23" s="82"/>
      <c r="H23" s="82"/>
      <c r="I23" s="82"/>
      <c r="J23" s="82"/>
      <c r="K23" s="82"/>
      <c r="L23" s="82"/>
      <c r="M23" s="82"/>
    </row>
    <row r="24" spans="1:13" ht="15">
      <c r="A24" s="14"/>
      <c r="B24" s="82"/>
      <c r="C24" s="82"/>
      <c r="D24" s="82"/>
      <c r="E24" s="82"/>
      <c r="F24" s="82"/>
      <c r="G24" s="82"/>
      <c r="H24" s="82"/>
      <c r="I24" s="82"/>
      <c r="J24" s="82"/>
      <c r="K24" s="82"/>
      <c r="L24" s="82"/>
      <c r="M24" s="82"/>
    </row>
    <row r="27" spans="1:13" ht="15">
      <c r="A27" s="157" t="s">
        <v>81</v>
      </c>
      <c r="B27" s="157"/>
      <c r="C27" s="157"/>
      <c r="D27" s="157"/>
      <c r="E27" s="157"/>
      <c r="F27" s="157"/>
      <c r="G27" s="157"/>
      <c r="H27" s="157"/>
      <c r="I27" s="157"/>
      <c r="J27" s="157"/>
      <c r="K27" s="157"/>
      <c r="L27" s="157"/>
      <c r="M27" s="157"/>
    </row>
    <row r="28" spans="1:13" ht="13.5" thickBot="1"/>
    <row r="29" spans="1:13">
      <c r="A29" s="168" t="s">
        <v>2</v>
      </c>
      <c r="B29" s="170" t="s">
        <v>62</v>
      </c>
      <c r="C29" s="175"/>
      <c r="D29" s="176"/>
      <c r="E29" s="170" t="s">
        <v>63</v>
      </c>
      <c r="F29" s="175"/>
      <c r="G29" s="176"/>
      <c r="H29" s="170" t="s">
        <v>64</v>
      </c>
      <c r="I29" s="175"/>
      <c r="J29" s="176"/>
      <c r="K29" s="170" t="s">
        <v>6</v>
      </c>
      <c r="L29" s="175"/>
      <c r="M29" s="177"/>
    </row>
    <row r="30" spans="1:13" ht="13.5" thickBot="1">
      <c r="A30" s="174"/>
      <c r="B30" s="116" t="s">
        <v>60</v>
      </c>
      <c r="C30" s="117" t="s">
        <v>61</v>
      </c>
      <c r="D30" s="118" t="s">
        <v>6</v>
      </c>
      <c r="E30" s="116" t="s">
        <v>60</v>
      </c>
      <c r="F30" s="117" t="s">
        <v>61</v>
      </c>
      <c r="G30" s="118" t="s">
        <v>6</v>
      </c>
      <c r="H30" s="116" t="s">
        <v>60</v>
      </c>
      <c r="I30" s="117" t="s">
        <v>61</v>
      </c>
      <c r="J30" s="118" t="s">
        <v>6</v>
      </c>
      <c r="K30" s="116" t="s">
        <v>60</v>
      </c>
      <c r="L30" s="117" t="s">
        <v>61</v>
      </c>
      <c r="M30" s="119" t="s">
        <v>6</v>
      </c>
    </row>
    <row r="31" spans="1:13" ht="14.25">
      <c r="A31" s="18" t="s">
        <v>89</v>
      </c>
      <c r="B31" s="121">
        <v>0</v>
      </c>
      <c r="C31" s="122">
        <v>0</v>
      </c>
      <c r="D31" s="125">
        <f>+B31+C31</f>
        <v>0</v>
      </c>
      <c r="E31" s="121">
        <v>0</v>
      </c>
      <c r="F31" s="122">
        <v>0</v>
      </c>
      <c r="G31" s="125">
        <f>+E31+F31</f>
        <v>0</v>
      </c>
      <c r="H31" s="121">
        <v>25527.142766598106</v>
      </c>
      <c r="I31" s="122">
        <v>814.22963206999998</v>
      </c>
      <c r="J31" s="125">
        <f>+H31+I31</f>
        <v>26341.372398668107</v>
      </c>
      <c r="K31" s="87">
        <f t="shared" ref="K31:L45" si="9">+H31+E31+B31</f>
        <v>25527.142766598106</v>
      </c>
      <c r="L31" s="88">
        <f t="shared" si="9"/>
        <v>814.22963206999998</v>
      </c>
      <c r="M31" s="89">
        <f>+K31+L31</f>
        <v>26341.372398668107</v>
      </c>
    </row>
    <row r="32" spans="1:13" ht="14.25">
      <c r="A32" s="80" t="s">
        <v>72</v>
      </c>
      <c r="B32" s="123">
        <v>0</v>
      </c>
      <c r="C32" s="124">
        <v>0</v>
      </c>
      <c r="D32" s="125">
        <f>+B32+C32</f>
        <v>0</v>
      </c>
      <c r="E32" s="123">
        <v>0</v>
      </c>
      <c r="F32" s="124">
        <v>0</v>
      </c>
      <c r="G32" s="125">
        <f>+E32+F32</f>
        <v>0</v>
      </c>
      <c r="H32" s="123">
        <v>139249</v>
      </c>
      <c r="I32" s="124">
        <v>12531</v>
      </c>
      <c r="J32" s="126">
        <f t="shared" ref="J32:J45" si="10">+H32+I32</f>
        <v>151780</v>
      </c>
      <c r="K32" s="87">
        <f>+H32+E32+B32</f>
        <v>139249</v>
      </c>
      <c r="L32" s="88">
        <f>+I32+F32+C32</f>
        <v>12531</v>
      </c>
      <c r="M32" s="89">
        <f>+K32+L32</f>
        <v>151780</v>
      </c>
    </row>
    <row r="33" spans="1:13" ht="14.25">
      <c r="A33" s="80" t="s">
        <v>32</v>
      </c>
      <c r="B33" s="121">
        <v>151595</v>
      </c>
      <c r="C33" s="122">
        <v>50254</v>
      </c>
      <c r="D33" s="125">
        <f t="shared" ref="D33:D45" si="11">+B33+C33</f>
        <v>201849</v>
      </c>
      <c r="E33" s="121">
        <v>22154</v>
      </c>
      <c r="F33" s="122">
        <v>32301</v>
      </c>
      <c r="G33" s="125">
        <f t="shared" ref="G33:G45" si="12">+E33+F33</f>
        <v>54455</v>
      </c>
      <c r="H33" s="121">
        <v>0</v>
      </c>
      <c r="I33" s="122">
        <v>0</v>
      </c>
      <c r="J33" s="125">
        <f t="shared" si="10"/>
        <v>0</v>
      </c>
      <c r="K33" s="87">
        <f t="shared" si="9"/>
        <v>173749</v>
      </c>
      <c r="L33" s="88">
        <f t="shared" si="9"/>
        <v>82555</v>
      </c>
      <c r="M33" s="89">
        <f>+K33+L33</f>
        <v>256304</v>
      </c>
    </row>
    <row r="34" spans="1:13" ht="14.25">
      <c r="A34" s="80" t="s">
        <v>48</v>
      </c>
      <c r="B34" s="121">
        <v>13201.889390567518</v>
      </c>
      <c r="C34" s="122">
        <v>50852.394534799998</v>
      </c>
      <c r="D34" s="125">
        <f t="shared" si="11"/>
        <v>64054.283925367519</v>
      </c>
      <c r="E34" s="121">
        <v>831.74302763248022</v>
      </c>
      <c r="F34" s="122">
        <v>1327.683023</v>
      </c>
      <c r="G34" s="125">
        <f t="shared" si="12"/>
        <v>2159.4260506324804</v>
      </c>
      <c r="H34" s="121">
        <v>2.0675839999999996</v>
      </c>
      <c r="I34" s="122">
        <v>2.899</v>
      </c>
      <c r="J34" s="125">
        <f t="shared" si="10"/>
        <v>4.9665839999999992</v>
      </c>
      <c r="K34" s="87">
        <f t="shared" si="9"/>
        <v>14035.700002199997</v>
      </c>
      <c r="L34" s="88">
        <f t="shared" si="9"/>
        <v>52182.976557800001</v>
      </c>
      <c r="M34" s="89">
        <f t="shared" ref="M34:M44" si="13">+K34+L34</f>
        <v>66218.676559999993</v>
      </c>
    </row>
    <row r="35" spans="1:13" ht="14.25">
      <c r="A35" s="80" t="s">
        <v>36</v>
      </c>
      <c r="B35" s="121">
        <v>131614.59018654763</v>
      </c>
      <c r="C35" s="122">
        <v>13220.866438379997</v>
      </c>
      <c r="D35" s="125">
        <f t="shared" si="11"/>
        <v>144835.45662492764</v>
      </c>
      <c r="E35" s="121">
        <v>2681.62873141</v>
      </c>
      <c r="F35" s="122">
        <v>555.42746569999997</v>
      </c>
      <c r="G35" s="125">
        <f t="shared" si="12"/>
        <v>3237.0561971100001</v>
      </c>
      <c r="H35" s="121">
        <v>0</v>
      </c>
      <c r="I35" s="122">
        <v>0</v>
      </c>
      <c r="J35" s="125">
        <f t="shared" si="10"/>
        <v>0</v>
      </c>
      <c r="K35" s="87">
        <f>+H35+E35+B35</f>
        <v>134296.21891795762</v>
      </c>
      <c r="L35" s="88">
        <f>+I35+F35+C35</f>
        <v>13776.293904079997</v>
      </c>
      <c r="M35" s="89">
        <f>+K35+L35</f>
        <v>148072.51282203762</v>
      </c>
    </row>
    <row r="36" spans="1:13" ht="14.25">
      <c r="A36" s="80" t="s">
        <v>65</v>
      </c>
      <c r="B36" s="121">
        <v>489136.23593290639</v>
      </c>
      <c r="C36" s="122">
        <v>144472.06832399059</v>
      </c>
      <c r="D36" s="125">
        <f t="shared" si="11"/>
        <v>633608.30425689695</v>
      </c>
      <c r="E36" s="121">
        <v>4148.1234014719003</v>
      </c>
      <c r="F36" s="122">
        <v>630848.38035657781</v>
      </c>
      <c r="G36" s="125">
        <f t="shared" si="12"/>
        <v>634996.50375804969</v>
      </c>
      <c r="H36" s="121">
        <v>373.16056434240005</v>
      </c>
      <c r="I36" s="122">
        <v>629.39782614500007</v>
      </c>
      <c r="J36" s="125">
        <f t="shared" si="10"/>
        <v>1002.5583904874002</v>
      </c>
      <c r="K36" s="87">
        <f t="shared" si="9"/>
        <v>493657.51989872067</v>
      </c>
      <c r="L36" s="88">
        <f t="shared" si="9"/>
        <v>775949.84650671342</v>
      </c>
      <c r="M36" s="89">
        <f t="shared" si="13"/>
        <v>1269607.366405434</v>
      </c>
    </row>
    <row r="37" spans="1:13" ht="14.25">
      <c r="A37" s="80" t="s">
        <v>66</v>
      </c>
      <c r="B37" s="87">
        <v>683079.3525334429</v>
      </c>
      <c r="C37" s="88">
        <v>249559.17034084504</v>
      </c>
      <c r="D37" s="89">
        <f t="shared" si="11"/>
        <v>932638.52287428791</v>
      </c>
      <c r="E37" s="87">
        <v>9203.2078781699292</v>
      </c>
      <c r="F37" s="88">
        <v>121439.48927996089</v>
      </c>
      <c r="G37" s="89">
        <f t="shared" si="12"/>
        <v>130642.69715813082</v>
      </c>
      <c r="H37" s="87">
        <v>1829.9691644203529</v>
      </c>
      <c r="I37" s="88">
        <v>272.82182821193157</v>
      </c>
      <c r="J37" s="89">
        <f t="shared" si="10"/>
        <v>2102.7909926322845</v>
      </c>
      <c r="K37" s="87">
        <f t="shared" si="9"/>
        <v>694112.52957603324</v>
      </c>
      <c r="L37" s="88">
        <f t="shared" si="9"/>
        <v>371271.48144901788</v>
      </c>
      <c r="M37" s="89">
        <f t="shared" si="13"/>
        <v>1065384.0110250511</v>
      </c>
    </row>
    <row r="38" spans="1:13" ht="14.25">
      <c r="A38" s="80" t="s">
        <v>11</v>
      </c>
      <c r="B38" s="121">
        <v>65230.028979000017</v>
      </c>
      <c r="C38" s="122">
        <v>5485.0923050000001</v>
      </c>
      <c r="D38" s="125">
        <f t="shared" si="11"/>
        <v>70715.121284000023</v>
      </c>
      <c r="E38" s="121">
        <v>3659.221325</v>
      </c>
      <c r="F38" s="122">
        <v>783.97706099999994</v>
      </c>
      <c r="G38" s="125">
        <f t="shared" si="12"/>
        <v>4443.198386</v>
      </c>
      <c r="H38" s="121">
        <v>0</v>
      </c>
      <c r="I38" s="122">
        <v>0</v>
      </c>
      <c r="J38" s="125">
        <f t="shared" si="10"/>
        <v>0</v>
      </c>
      <c r="K38" s="87">
        <f t="shared" si="9"/>
        <v>68889.250304000016</v>
      </c>
      <c r="L38" s="88">
        <f t="shared" si="9"/>
        <v>6269.0693659999997</v>
      </c>
      <c r="M38" s="89">
        <f t="shared" si="13"/>
        <v>75158.319670000012</v>
      </c>
    </row>
    <row r="39" spans="1:13" ht="14.25">
      <c r="A39" s="80" t="s">
        <v>37</v>
      </c>
      <c r="B39" s="121">
        <v>0</v>
      </c>
      <c r="C39" s="122">
        <v>0</v>
      </c>
      <c r="D39" s="125">
        <f t="shared" si="11"/>
        <v>0</v>
      </c>
      <c r="E39" s="121">
        <v>0</v>
      </c>
      <c r="F39" s="122">
        <v>0</v>
      </c>
      <c r="G39" s="125">
        <f t="shared" si="12"/>
        <v>0</v>
      </c>
      <c r="H39" s="121">
        <v>168354</v>
      </c>
      <c r="I39" s="122">
        <v>4843</v>
      </c>
      <c r="J39" s="125">
        <f t="shared" si="10"/>
        <v>173197</v>
      </c>
      <c r="K39" s="87">
        <f t="shared" si="9"/>
        <v>168354</v>
      </c>
      <c r="L39" s="88">
        <f t="shared" si="9"/>
        <v>4843</v>
      </c>
      <c r="M39" s="89">
        <f t="shared" si="13"/>
        <v>173197</v>
      </c>
    </row>
    <row r="40" spans="1:13" ht="14.25">
      <c r="A40" s="80" t="s">
        <v>77</v>
      </c>
      <c r="B40" s="121">
        <v>57953</v>
      </c>
      <c r="C40" s="122">
        <v>6018</v>
      </c>
      <c r="D40" s="125">
        <f t="shared" si="11"/>
        <v>63971</v>
      </c>
      <c r="E40" s="121">
        <v>141</v>
      </c>
      <c r="F40" s="122">
        <v>0</v>
      </c>
      <c r="G40" s="125">
        <f t="shared" si="12"/>
        <v>141</v>
      </c>
      <c r="H40" s="121">
        <v>0</v>
      </c>
      <c r="I40" s="122">
        <v>0</v>
      </c>
      <c r="J40" s="125">
        <f t="shared" si="10"/>
        <v>0</v>
      </c>
      <c r="K40" s="87">
        <f t="shared" si="9"/>
        <v>58094</v>
      </c>
      <c r="L40" s="88">
        <f t="shared" si="9"/>
        <v>6018</v>
      </c>
      <c r="M40" s="89">
        <f t="shared" si="13"/>
        <v>64112</v>
      </c>
    </row>
    <row r="41" spans="1:13" ht="14.25">
      <c r="A41" s="80" t="s">
        <v>19</v>
      </c>
      <c r="B41" s="121">
        <v>659</v>
      </c>
      <c r="C41" s="122">
        <v>31</v>
      </c>
      <c r="D41" s="125">
        <f t="shared" si="11"/>
        <v>690</v>
      </c>
      <c r="E41" s="121">
        <v>0</v>
      </c>
      <c r="F41" s="122">
        <v>0</v>
      </c>
      <c r="G41" s="125">
        <f t="shared" si="12"/>
        <v>0</v>
      </c>
      <c r="H41" s="121">
        <v>0</v>
      </c>
      <c r="I41" s="122">
        <v>0</v>
      </c>
      <c r="J41" s="125">
        <f t="shared" si="10"/>
        <v>0</v>
      </c>
      <c r="K41" s="87">
        <f t="shared" si="9"/>
        <v>659</v>
      </c>
      <c r="L41" s="88">
        <f t="shared" si="9"/>
        <v>31</v>
      </c>
      <c r="M41" s="89">
        <f t="shared" si="13"/>
        <v>690</v>
      </c>
    </row>
    <row r="42" spans="1:13" ht="14.25">
      <c r="A42" s="80" t="s">
        <v>79</v>
      </c>
      <c r="B42" s="121">
        <v>803329.10191931459</v>
      </c>
      <c r="C42" s="122">
        <v>498595.92902303004</v>
      </c>
      <c r="D42" s="125">
        <f t="shared" si="11"/>
        <v>1301925.0309423446</v>
      </c>
      <c r="E42" s="121">
        <v>41737.878308345513</v>
      </c>
      <c r="F42" s="122">
        <v>245333.72253251995</v>
      </c>
      <c r="G42" s="125">
        <f t="shared" si="12"/>
        <v>287071.60084086546</v>
      </c>
      <c r="H42" s="121">
        <v>0</v>
      </c>
      <c r="I42" s="122">
        <v>0</v>
      </c>
      <c r="J42" s="125">
        <f t="shared" si="10"/>
        <v>0</v>
      </c>
      <c r="K42" s="87">
        <f t="shared" si="9"/>
        <v>845066.98022766015</v>
      </c>
      <c r="L42" s="88">
        <f t="shared" si="9"/>
        <v>743929.65155555005</v>
      </c>
      <c r="M42" s="89">
        <f t="shared" si="13"/>
        <v>1588996.6317832102</v>
      </c>
    </row>
    <row r="43" spans="1:13" ht="14.25">
      <c r="A43" s="80" t="s">
        <v>84</v>
      </c>
      <c r="B43" s="121">
        <v>167965.19010659997</v>
      </c>
      <c r="C43" s="122">
        <v>0</v>
      </c>
      <c r="D43" s="125">
        <f t="shared" si="11"/>
        <v>167965.19010659997</v>
      </c>
      <c r="E43" s="121">
        <v>0</v>
      </c>
      <c r="F43" s="122">
        <v>0</v>
      </c>
      <c r="G43" s="125">
        <f t="shared" si="12"/>
        <v>0</v>
      </c>
      <c r="H43" s="121">
        <v>0</v>
      </c>
      <c r="I43" s="122">
        <v>0</v>
      </c>
      <c r="J43" s="125">
        <f t="shared" si="10"/>
        <v>0</v>
      </c>
      <c r="K43" s="87">
        <f t="shared" ref="K43" si="14">+H43+E43+B43</f>
        <v>167965.19010659997</v>
      </c>
      <c r="L43" s="88">
        <f t="shared" ref="L43" si="15">+I43+F43+C43</f>
        <v>0</v>
      </c>
      <c r="M43" s="89">
        <f t="shared" ref="M43" si="16">+K43+L43</f>
        <v>167965.19010659997</v>
      </c>
    </row>
    <row r="44" spans="1:13" ht="14.25">
      <c r="A44" s="80" t="s">
        <v>51</v>
      </c>
      <c r="B44" s="121">
        <v>1066975</v>
      </c>
      <c r="C44" s="122">
        <v>730893</v>
      </c>
      <c r="D44" s="125">
        <f t="shared" si="11"/>
        <v>1797868</v>
      </c>
      <c r="E44" s="121">
        <v>48133</v>
      </c>
      <c r="F44" s="122">
        <v>53300</v>
      </c>
      <c r="G44" s="125">
        <f t="shared" si="12"/>
        <v>101433</v>
      </c>
      <c r="H44" s="121">
        <v>0</v>
      </c>
      <c r="I44" s="122">
        <v>0</v>
      </c>
      <c r="J44" s="125">
        <f t="shared" si="10"/>
        <v>0</v>
      </c>
      <c r="K44" s="87">
        <f t="shared" si="9"/>
        <v>1115108</v>
      </c>
      <c r="L44" s="88">
        <f t="shared" si="9"/>
        <v>784193</v>
      </c>
      <c r="M44" s="89">
        <f t="shared" si="13"/>
        <v>1899301</v>
      </c>
    </row>
    <row r="45" spans="1:13" ht="15" thickBot="1">
      <c r="A45" s="80" t="s">
        <v>35</v>
      </c>
      <c r="B45" s="121">
        <v>810992.277122</v>
      </c>
      <c r="C45" s="122">
        <v>523697.36271763203</v>
      </c>
      <c r="D45" s="125">
        <f t="shared" si="11"/>
        <v>1334689.639839632</v>
      </c>
      <c r="E45" s="121">
        <v>486.79490700000071</v>
      </c>
      <c r="F45" s="122">
        <v>123139.57968053689</v>
      </c>
      <c r="G45" s="125">
        <f t="shared" si="12"/>
        <v>123626.37458753689</v>
      </c>
      <c r="H45" s="121">
        <v>0</v>
      </c>
      <c r="I45" s="122">
        <v>0</v>
      </c>
      <c r="J45" s="125">
        <f t="shared" si="10"/>
        <v>0</v>
      </c>
      <c r="K45" s="87">
        <f t="shared" si="9"/>
        <v>811479.07202900003</v>
      </c>
      <c r="L45" s="88">
        <f t="shared" si="9"/>
        <v>646836.94239816896</v>
      </c>
      <c r="M45" s="89">
        <f>+K45+L45</f>
        <v>1458316.014427169</v>
      </c>
    </row>
    <row r="46" spans="1:13" ht="15.75" thickBot="1">
      <c r="A46" s="81" t="s">
        <v>13</v>
      </c>
      <c r="B46" s="90">
        <f t="shared" ref="B46:M46" si="17">SUM(B31:B45)</f>
        <v>4441730.6661703791</v>
      </c>
      <c r="C46" s="91">
        <f t="shared" si="17"/>
        <v>2273078.8836836778</v>
      </c>
      <c r="D46" s="92">
        <f t="shared" si="17"/>
        <v>6714809.5498540569</v>
      </c>
      <c r="E46" s="90">
        <f t="shared" si="17"/>
        <v>133176.59757902983</v>
      </c>
      <c r="F46" s="91">
        <f t="shared" si="17"/>
        <v>1209029.2593992953</v>
      </c>
      <c r="G46" s="92">
        <f t="shared" si="17"/>
        <v>1342205.8569783252</v>
      </c>
      <c r="H46" s="90">
        <f t="shared" si="17"/>
        <v>335335.34007936087</v>
      </c>
      <c r="I46" s="91">
        <f t="shared" si="17"/>
        <v>19093.348286426932</v>
      </c>
      <c r="J46" s="92">
        <f t="shared" si="17"/>
        <v>354428.68836578779</v>
      </c>
      <c r="K46" s="90">
        <f t="shared" si="17"/>
        <v>4910242.6038287692</v>
      </c>
      <c r="L46" s="91">
        <f t="shared" si="17"/>
        <v>3501201.4913694002</v>
      </c>
      <c r="M46" s="92">
        <f t="shared" si="17"/>
        <v>8411444.0951981694</v>
      </c>
    </row>
    <row r="47" spans="1:13" ht="15">
      <c r="A47" s="14"/>
      <c r="B47" s="114" t="s">
        <v>20</v>
      </c>
      <c r="C47" s="115" t="s">
        <v>20</v>
      </c>
    </row>
  </sheetData>
  <mergeCells count="12">
    <mergeCell ref="A3:M3"/>
    <mergeCell ref="A5:A6"/>
    <mergeCell ref="B5:D5"/>
    <mergeCell ref="E5:G5"/>
    <mergeCell ref="H5:J5"/>
    <mergeCell ref="K5:M5"/>
    <mergeCell ref="A27:M27"/>
    <mergeCell ref="A29:A30"/>
    <mergeCell ref="B29:D29"/>
    <mergeCell ref="E29:G29"/>
    <mergeCell ref="H29:J29"/>
    <mergeCell ref="K29:M29"/>
  </mergeCells>
  <pageMargins left="0.7" right="0.7" top="0.75" bottom="0.75" header="0.3" footer="0.3"/>
  <pageSetup scale="77" orientation="landscape" r:id="rId1"/>
  <headerFooter>
    <oddHeader>&amp;C2018 SOA LIFE REINSURANCE SURVEY</oddHeader>
    <oddFooter>&amp;CPRELIMINARY DRAFT RESULTS - SUBJECT TO CHANGE&amp;R&amp;D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M41"/>
  <sheetViews>
    <sheetView workbookViewId="0">
      <selection activeCell="A50" sqref="A50"/>
    </sheetView>
  </sheetViews>
  <sheetFormatPr defaultRowHeight="12.75"/>
  <cols>
    <col min="1" max="1" width="31" customWidth="1"/>
    <col min="2" max="2" width="10.85546875" customWidth="1"/>
    <col min="3" max="3" width="9" bestFit="1" customWidth="1"/>
    <col min="4" max="4" width="11.28515625" customWidth="1"/>
    <col min="5" max="10" width="9" bestFit="1" customWidth="1"/>
    <col min="11" max="11" width="10.85546875" customWidth="1"/>
    <col min="12" max="12" width="9" bestFit="1" customWidth="1"/>
    <col min="13" max="13" width="10.85546875" customWidth="1"/>
  </cols>
  <sheetData>
    <row r="3" spans="1:13" ht="15">
      <c r="A3" s="157" t="s">
        <v>75</v>
      </c>
      <c r="B3" s="157"/>
      <c r="C3" s="157"/>
      <c r="D3" s="157"/>
      <c r="E3" s="157"/>
      <c r="F3" s="157"/>
      <c r="G3" s="157"/>
      <c r="H3" s="157"/>
      <c r="I3" s="157"/>
      <c r="J3" s="157"/>
      <c r="K3" s="157"/>
      <c r="L3" s="157"/>
      <c r="M3" s="157"/>
    </row>
    <row r="4" spans="1:13" ht="13.5" thickBot="1">
      <c r="A4" s="79" t="s">
        <v>20</v>
      </c>
    </row>
    <row r="5" spans="1:13">
      <c r="A5" s="158" t="s">
        <v>2</v>
      </c>
      <c r="B5" s="160" t="s">
        <v>62</v>
      </c>
      <c r="C5" s="161"/>
      <c r="D5" s="162"/>
      <c r="E5" s="160" t="s">
        <v>63</v>
      </c>
      <c r="F5" s="161"/>
      <c r="G5" s="162"/>
      <c r="H5" s="160" t="s">
        <v>64</v>
      </c>
      <c r="I5" s="161"/>
      <c r="J5" s="162"/>
      <c r="K5" s="160" t="s">
        <v>6</v>
      </c>
      <c r="L5" s="161"/>
      <c r="M5" s="163"/>
    </row>
    <row r="6" spans="1:13" ht="13.5" thickBot="1">
      <c r="A6" s="159"/>
      <c r="B6" s="83" t="s">
        <v>60</v>
      </c>
      <c r="C6" s="84" t="s">
        <v>61</v>
      </c>
      <c r="D6" s="85" t="s">
        <v>6</v>
      </c>
      <c r="E6" s="83" t="s">
        <v>60</v>
      </c>
      <c r="F6" s="84" t="s">
        <v>61</v>
      </c>
      <c r="G6" s="85" t="s">
        <v>6</v>
      </c>
      <c r="H6" s="83" t="s">
        <v>60</v>
      </c>
      <c r="I6" s="84" t="s">
        <v>61</v>
      </c>
      <c r="J6" s="85" t="s">
        <v>6</v>
      </c>
      <c r="K6" s="83" t="s">
        <v>60</v>
      </c>
      <c r="L6" s="84" t="s">
        <v>61</v>
      </c>
      <c r="M6" s="86" t="s">
        <v>6</v>
      </c>
    </row>
    <row r="7" spans="1:13" ht="14.25">
      <c r="A7" s="18" t="s">
        <v>53</v>
      </c>
      <c r="B7" s="100">
        <v>8293</v>
      </c>
      <c r="C7" s="101">
        <v>1756</v>
      </c>
      <c r="D7" s="102">
        <f>+C7+B7</f>
        <v>10049</v>
      </c>
      <c r="E7" s="100">
        <v>0</v>
      </c>
      <c r="F7" s="101">
        <v>0</v>
      </c>
      <c r="G7" s="102">
        <f>+F7+E7</f>
        <v>0</v>
      </c>
      <c r="H7" s="100">
        <v>0</v>
      </c>
      <c r="I7" s="101">
        <v>0</v>
      </c>
      <c r="J7" s="102">
        <f>+I7+H7</f>
        <v>0</v>
      </c>
      <c r="K7" s="100">
        <f t="shared" ref="K7:L17" si="0">+B7+E7+H7</f>
        <v>8293</v>
      </c>
      <c r="L7" s="101">
        <f t="shared" si="0"/>
        <v>1756</v>
      </c>
      <c r="M7" s="102">
        <f t="shared" ref="M7:M17" si="1">+L7+K7</f>
        <v>10049</v>
      </c>
    </row>
    <row r="8" spans="1:13" ht="14.25">
      <c r="A8" s="80" t="s">
        <v>40</v>
      </c>
      <c r="B8" s="100">
        <v>0</v>
      </c>
      <c r="C8" s="101">
        <v>0</v>
      </c>
      <c r="D8" s="102">
        <f t="shared" ref="D8:D18" si="2">+C8+B8</f>
        <v>0</v>
      </c>
      <c r="E8" s="100">
        <v>0</v>
      </c>
      <c r="F8" s="101">
        <v>0</v>
      </c>
      <c r="G8" s="102">
        <f t="shared" ref="G8:G18" si="3">+F8+E8</f>
        <v>0</v>
      </c>
      <c r="H8" s="100">
        <v>184</v>
      </c>
      <c r="I8" s="101">
        <v>0</v>
      </c>
      <c r="J8" s="102">
        <f t="shared" ref="J8:J18" si="4">+I8+H8</f>
        <v>184</v>
      </c>
      <c r="K8" s="100">
        <f t="shared" si="0"/>
        <v>184</v>
      </c>
      <c r="L8" s="101">
        <f t="shared" si="0"/>
        <v>0</v>
      </c>
      <c r="M8" s="102">
        <f>+L8+K8</f>
        <v>184</v>
      </c>
    </row>
    <row r="9" spans="1:13" ht="14.25">
      <c r="A9" s="80" t="s">
        <v>72</v>
      </c>
      <c r="B9" s="100">
        <v>0</v>
      </c>
      <c r="C9" s="101">
        <v>0</v>
      </c>
      <c r="D9" s="102">
        <f t="shared" si="2"/>
        <v>0</v>
      </c>
      <c r="E9" s="100">
        <v>0</v>
      </c>
      <c r="F9" s="101">
        <v>0</v>
      </c>
      <c r="G9" s="102">
        <f t="shared" si="3"/>
        <v>0</v>
      </c>
      <c r="H9" s="100">
        <v>595</v>
      </c>
      <c r="I9" s="101">
        <v>0</v>
      </c>
      <c r="J9" s="102">
        <f t="shared" si="4"/>
        <v>595</v>
      </c>
      <c r="K9" s="100">
        <f t="shared" si="0"/>
        <v>595</v>
      </c>
      <c r="L9" s="101">
        <f t="shared" si="0"/>
        <v>0</v>
      </c>
      <c r="M9" s="102">
        <f>+L9+K9</f>
        <v>595</v>
      </c>
    </row>
    <row r="10" spans="1:13" ht="14.25">
      <c r="A10" s="18" t="s">
        <v>33</v>
      </c>
      <c r="B10" s="100">
        <v>0</v>
      </c>
      <c r="C10" s="101">
        <v>0</v>
      </c>
      <c r="D10" s="102">
        <f t="shared" si="2"/>
        <v>0</v>
      </c>
      <c r="E10" s="100">
        <v>0</v>
      </c>
      <c r="F10" s="101">
        <v>0</v>
      </c>
      <c r="G10" s="102">
        <f t="shared" si="3"/>
        <v>0</v>
      </c>
      <c r="H10" s="100">
        <v>0</v>
      </c>
      <c r="I10" s="101">
        <v>0</v>
      </c>
      <c r="J10" s="102">
        <f t="shared" si="4"/>
        <v>0</v>
      </c>
      <c r="K10" s="100">
        <f t="shared" si="0"/>
        <v>0</v>
      </c>
      <c r="L10" s="101">
        <f t="shared" si="0"/>
        <v>0</v>
      </c>
      <c r="M10" s="102">
        <f>+L10+K10</f>
        <v>0</v>
      </c>
    </row>
    <row r="11" spans="1:13" ht="14.25">
      <c r="A11" s="18" t="s">
        <v>48</v>
      </c>
      <c r="B11" s="100">
        <v>0</v>
      </c>
      <c r="C11" s="101">
        <v>0</v>
      </c>
      <c r="D11" s="102">
        <f t="shared" si="2"/>
        <v>0</v>
      </c>
      <c r="E11" s="100">
        <v>0</v>
      </c>
      <c r="F11" s="101">
        <v>0</v>
      </c>
      <c r="G11" s="102">
        <f t="shared" si="3"/>
        <v>0</v>
      </c>
      <c r="H11" s="100">
        <v>0</v>
      </c>
      <c r="I11" s="101">
        <v>0</v>
      </c>
      <c r="J11" s="102">
        <f t="shared" si="4"/>
        <v>0</v>
      </c>
      <c r="K11" s="100">
        <f t="shared" si="0"/>
        <v>0</v>
      </c>
      <c r="L11" s="101">
        <f t="shared" si="0"/>
        <v>0</v>
      </c>
      <c r="M11" s="102">
        <f t="shared" si="1"/>
        <v>0</v>
      </c>
    </row>
    <row r="12" spans="1:13" ht="14.25">
      <c r="A12" s="18" t="s">
        <v>36</v>
      </c>
      <c r="B12" s="100">
        <v>0</v>
      </c>
      <c r="C12" s="101">
        <v>0</v>
      </c>
      <c r="D12" s="102">
        <f t="shared" si="2"/>
        <v>0</v>
      </c>
      <c r="E12" s="100">
        <v>0</v>
      </c>
      <c r="F12" s="101">
        <v>0</v>
      </c>
      <c r="G12" s="102">
        <f t="shared" si="3"/>
        <v>0</v>
      </c>
      <c r="H12" s="100">
        <v>0</v>
      </c>
      <c r="I12" s="101">
        <v>0</v>
      </c>
      <c r="J12" s="102">
        <f t="shared" si="4"/>
        <v>0</v>
      </c>
      <c r="K12" s="100">
        <f t="shared" si="0"/>
        <v>0</v>
      </c>
      <c r="L12" s="101">
        <f t="shared" si="0"/>
        <v>0</v>
      </c>
      <c r="M12" s="102">
        <f t="shared" si="1"/>
        <v>0</v>
      </c>
    </row>
    <row r="13" spans="1:13" ht="14.25">
      <c r="A13" s="18" t="s">
        <v>17</v>
      </c>
      <c r="B13" s="100">
        <v>41520</v>
      </c>
      <c r="C13" s="101">
        <v>73</v>
      </c>
      <c r="D13" s="102">
        <f t="shared" si="2"/>
        <v>41593</v>
      </c>
      <c r="E13" s="100">
        <v>0</v>
      </c>
      <c r="F13" s="101">
        <v>0</v>
      </c>
      <c r="G13" s="102">
        <f t="shared" si="3"/>
        <v>0</v>
      </c>
      <c r="H13" s="100">
        <v>0</v>
      </c>
      <c r="I13" s="101">
        <v>0</v>
      </c>
      <c r="J13" s="102">
        <f t="shared" si="4"/>
        <v>0</v>
      </c>
      <c r="K13" s="100">
        <f t="shared" si="0"/>
        <v>41520</v>
      </c>
      <c r="L13" s="101">
        <f t="shared" si="0"/>
        <v>73</v>
      </c>
      <c r="M13" s="102">
        <f t="shared" si="1"/>
        <v>41593</v>
      </c>
    </row>
    <row r="14" spans="1:13" ht="14.25">
      <c r="A14" s="18" t="s">
        <v>18</v>
      </c>
      <c r="B14" s="100">
        <v>6508</v>
      </c>
      <c r="C14" s="101">
        <v>92</v>
      </c>
      <c r="D14" s="102">
        <f t="shared" si="2"/>
        <v>6600</v>
      </c>
      <c r="E14" s="100">
        <v>0</v>
      </c>
      <c r="F14" s="101">
        <v>0</v>
      </c>
      <c r="G14" s="102">
        <f t="shared" si="3"/>
        <v>0</v>
      </c>
      <c r="H14" s="100">
        <v>0</v>
      </c>
      <c r="I14" s="101">
        <v>0</v>
      </c>
      <c r="J14" s="102">
        <f t="shared" si="4"/>
        <v>0</v>
      </c>
      <c r="K14" s="100">
        <f t="shared" si="0"/>
        <v>6508</v>
      </c>
      <c r="L14" s="101">
        <f t="shared" si="0"/>
        <v>92</v>
      </c>
      <c r="M14" s="102">
        <f t="shared" si="1"/>
        <v>6600</v>
      </c>
    </row>
    <row r="15" spans="1:13" ht="14.25">
      <c r="A15" s="18" t="s">
        <v>37</v>
      </c>
      <c r="B15" s="100">
        <v>0</v>
      </c>
      <c r="C15" s="101">
        <v>0</v>
      </c>
      <c r="D15" s="102">
        <f t="shared" si="2"/>
        <v>0</v>
      </c>
      <c r="E15" s="100">
        <v>0</v>
      </c>
      <c r="F15" s="101">
        <v>0</v>
      </c>
      <c r="G15" s="102">
        <f t="shared" si="3"/>
        <v>0</v>
      </c>
      <c r="H15" s="100">
        <v>626</v>
      </c>
      <c r="I15" s="101">
        <v>0</v>
      </c>
      <c r="J15" s="102">
        <f t="shared" si="4"/>
        <v>626</v>
      </c>
      <c r="K15" s="100">
        <f t="shared" si="0"/>
        <v>626</v>
      </c>
      <c r="L15" s="101">
        <f t="shared" si="0"/>
        <v>0</v>
      </c>
      <c r="M15" s="102">
        <f t="shared" si="1"/>
        <v>626</v>
      </c>
    </row>
    <row r="16" spans="1:13" ht="14.25">
      <c r="A16" s="18" t="s">
        <v>19</v>
      </c>
      <c r="B16" s="100">
        <v>43429</v>
      </c>
      <c r="C16" s="101">
        <v>2286</v>
      </c>
      <c r="D16" s="102">
        <f t="shared" si="2"/>
        <v>45715</v>
      </c>
      <c r="E16" s="100">
        <v>0</v>
      </c>
      <c r="F16" s="101">
        <v>0</v>
      </c>
      <c r="G16" s="102">
        <f t="shared" si="3"/>
        <v>0</v>
      </c>
      <c r="H16" s="100">
        <v>0</v>
      </c>
      <c r="I16" s="101">
        <v>0</v>
      </c>
      <c r="J16" s="102">
        <f t="shared" si="4"/>
        <v>0</v>
      </c>
      <c r="K16" s="100">
        <f t="shared" si="0"/>
        <v>43429</v>
      </c>
      <c r="L16" s="101">
        <f t="shared" si="0"/>
        <v>2286</v>
      </c>
      <c r="M16" s="102">
        <f t="shared" si="1"/>
        <v>45715</v>
      </c>
    </row>
    <row r="17" spans="1:13" ht="14.25">
      <c r="A17" s="18" t="s">
        <v>52</v>
      </c>
      <c r="B17" s="100">
        <v>11954</v>
      </c>
      <c r="C17" s="101">
        <v>0</v>
      </c>
      <c r="D17" s="102">
        <f t="shared" si="2"/>
        <v>11954</v>
      </c>
      <c r="E17" s="100">
        <v>0</v>
      </c>
      <c r="F17" s="101">
        <v>0</v>
      </c>
      <c r="G17" s="102">
        <f t="shared" si="3"/>
        <v>0</v>
      </c>
      <c r="H17" s="100">
        <v>0</v>
      </c>
      <c r="I17" s="101">
        <v>0</v>
      </c>
      <c r="J17" s="102">
        <f t="shared" si="4"/>
        <v>0</v>
      </c>
      <c r="K17" s="100">
        <f t="shared" si="0"/>
        <v>11954</v>
      </c>
      <c r="L17" s="101">
        <f t="shared" si="0"/>
        <v>0</v>
      </c>
      <c r="M17" s="102">
        <f t="shared" si="1"/>
        <v>11954</v>
      </c>
    </row>
    <row r="18" spans="1:13" ht="15" thickBot="1">
      <c r="A18" s="18" t="s">
        <v>31</v>
      </c>
      <c r="B18" s="100">
        <v>24987</v>
      </c>
      <c r="C18" s="101">
        <v>874</v>
      </c>
      <c r="D18" s="102">
        <f t="shared" si="2"/>
        <v>25861</v>
      </c>
      <c r="E18" s="100">
        <v>0</v>
      </c>
      <c r="F18" s="101">
        <v>0</v>
      </c>
      <c r="G18" s="102">
        <f t="shared" si="3"/>
        <v>0</v>
      </c>
      <c r="H18" s="100">
        <v>0</v>
      </c>
      <c r="I18" s="101">
        <v>0</v>
      </c>
      <c r="J18" s="102">
        <f t="shared" si="4"/>
        <v>0</v>
      </c>
      <c r="K18" s="103">
        <f>+B18+E18+H18</f>
        <v>24987</v>
      </c>
      <c r="L18" s="101">
        <f>+C18+F18+I18</f>
        <v>874</v>
      </c>
      <c r="M18" s="102">
        <f>+L18+K18</f>
        <v>25861</v>
      </c>
    </row>
    <row r="19" spans="1:13" ht="15.75" thickBot="1">
      <c r="A19" s="81" t="s">
        <v>13</v>
      </c>
      <c r="B19" s="104">
        <f t="shared" ref="B19:M19" si="5">SUM(B7:B18)</f>
        <v>136691</v>
      </c>
      <c r="C19" s="105">
        <f t="shared" si="5"/>
        <v>5081</v>
      </c>
      <c r="D19" s="106">
        <f t="shared" si="5"/>
        <v>141772</v>
      </c>
      <c r="E19" s="104">
        <f t="shared" si="5"/>
        <v>0</v>
      </c>
      <c r="F19" s="105">
        <f t="shared" si="5"/>
        <v>0</v>
      </c>
      <c r="G19" s="106">
        <f t="shared" si="5"/>
        <v>0</v>
      </c>
      <c r="H19" s="104">
        <f t="shared" si="5"/>
        <v>1405</v>
      </c>
      <c r="I19" s="105">
        <f t="shared" si="5"/>
        <v>0</v>
      </c>
      <c r="J19" s="106">
        <f t="shared" si="5"/>
        <v>1405</v>
      </c>
      <c r="K19" s="104">
        <f t="shared" si="5"/>
        <v>138096</v>
      </c>
      <c r="L19" s="105">
        <f t="shared" si="5"/>
        <v>5081</v>
      </c>
      <c r="M19" s="106">
        <f t="shared" si="5"/>
        <v>143177</v>
      </c>
    </row>
    <row r="20" spans="1:13" ht="15">
      <c r="A20" s="14"/>
      <c r="B20" s="112" t="s">
        <v>20</v>
      </c>
      <c r="C20" s="112" t="s">
        <v>20</v>
      </c>
      <c r="D20" s="82"/>
      <c r="E20" s="82"/>
      <c r="F20" s="82"/>
      <c r="G20" s="82"/>
      <c r="H20" s="82"/>
      <c r="I20" s="82"/>
      <c r="J20" s="82"/>
      <c r="K20" s="113" t="s">
        <v>20</v>
      </c>
      <c r="L20" s="82"/>
      <c r="M20" s="82"/>
    </row>
    <row r="21" spans="1:13" ht="15">
      <c r="A21" s="14"/>
      <c r="B21" s="82"/>
      <c r="C21" s="82"/>
      <c r="D21" s="82"/>
      <c r="E21" s="82"/>
      <c r="F21" s="82"/>
      <c r="G21" s="82"/>
      <c r="H21" s="82"/>
      <c r="I21" s="82"/>
      <c r="J21" s="82"/>
      <c r="K21" s="82"/>
      <c r="L21" s="82"/>
      <c r="M21" s="82"/>
    </row>
    <row r="23" spans="1:13">
      <c r="J23" s="79" t="s">
        <v>20</v>
      </c>
    </row>
    <row r="24" spans="1:13" ht="15">
      <c r="A24" s="157" t="s">
        <v>76</v>
      </c>
      <c r="B24" s="157"/>
      <c r="C24" s="157"/>
      <c r="D24" s="157"/>
      <c r="E24" s="157"/>
      <c r="F24" s="157"/>
      <c r="G24" s="157"/>
      <c r="H24" s="157"/>
      <c r="I24" s="157"/>
      <c r="J24" s="157"/>
      <c r="K24" s="157"/>
      <c r="L24" s="157"/>
      <c r="M24" s="157"/>
    </row>
    <row r="25" spans="1:13" ht="13.5" thickBot="1"/>
    <row r="26" spans="1:13">
      <c r="A26" s="158" t="s">
        <v>2</v>
      </c>
      <c r="B26" s="160" t="s">
        <v>62</v>
      </c>
      <c r="C26" s="161"/>
      <c r="D26" s="162"/>
      <c r="E26" s="160" t="s">
        <v>63</v>
      </c>
      <c r="F26" s="161"/>
      <c r="G26" s="162"/>
      <c r="H26" s="160" t="s">
        <v>64</v>
      </c>
      <c r="I26" s="161"/>
      <c r="J26" s="162"/>
      <c r="K26" s="160" t="s">
        <v>6</v>
      </c>
      <c r="L26" s="161"/>
      <c r="M26" s="163"/>
    </row>
    <row r="27" spans="1:13" ht="13.5" thickBot="1">
      <c r="A27" s="159"/>
      <c r="B27" s="83" t="s">
        <v>60</v>
      </c>
      <c r="C27" s="84" t="s">
        <v>61</v>
      </c>
      <c r="D27" s="85" t="s">
        <v>6</v>
      </c>
      <c r="E27" s="83" t="s">
        <v>60</v>
      </c>
      <c r="F27" s="84" t="s">
        <v>61</v>
      </c>
      <c r="G27" s="85" t="s">
        <v>6</v>
      </c>
      <c r="H27" s="83" t="s">
        <v>60</v>
      </c>
      <c r="I27" s="84" t="s">
        <v>61</v>
      </c>
      <c r="J27" s="85" t="s">
        <v>6</v>
      </c>
      <c r="K27" s="83" t="s">
        <v>60</v>
      </c>
      <c r="L27" s="84" t="s">
        <v>61</v>
      </c>
      <c r="M27" s="86" t="s">
        <v>6</v>
      </c>
    </row>
    <row r="28" spans="1:13" ht="14.25">
      <c r="A28" s="18" t="s">
        <v>53</v>
      </c>
      <c r="B28" s="100">
        <v>39338</v>
      </c>
      <c r="C28" s="101">
        <v>1753</v>
      </c>
      <c r="D28" s="95">
        <f>+C28+B28</f>
        <v>41091</v>
      </c>
      <c r="E28" s="100">
        <v>0</v>
      </c>
      <c r="F28" s="101">
        <v>0</v>
      </c>
      <c r="G28" s="95">
        <f>+F28+E28</f>
        <v>0</v>
      </c>
      <c r="H28" s="100">
        <v>0</v>
      </c>
      <c r="I28" s="101">
        <v>0</v>
      </c>
      <c r="J28" s="95">
        <f>+I28+H28</f>
        <v>0</v>
      </c>
      <c r="K28" s="93">
        <f t="shared" ref="K28:L38" si="6">+B28+E28+H28</f>
        <v>39338</v>
      </c>
      <c r="L28" s="94">
        <f t="shared" si="6"/>
        <v>1753</v>
      </c>
      <c r="M28" s="95">
        <f t="shared" ref="M28:M38" si="7">+L28+K28</f>
        <v>41091</v>
      </c>
    </row>
    <row r="29" spans="1:13" ht="14.25">
      <c r="A29" s="80" t="str">
        <f>+A8</f>
        <v>AXA Equitable</v>
      </c>
      <c r="B29" s="100">
        <v>0</v>
      </c>
      <c r="C29" s="101">
        <v>0</v>
      </c>
      <c r="D29" s="95">
        <f t="shared" ref="D29:D39" si="8">+C29+B29</f>
        <v>0</v>
      </c>
      <c r="E29" s="100">
        <v>0</v>
      </c>
      <c r="F29" s="101">
        <v>0</v>
      </c>
      <c r="G29" s="95">
        <f t="shared" ref="G29:G39" si="9">+F29+E29</f>
        <v>0</v>
      </c>
      <c r="H29" s="100">
        <v>1876</v>
      </c>
      <c r="I29" s="101">
        <v>0</v>
      </c>
      <c r="J29" s="95">
        <f t="shared" ref="J29:J39" si="10">+I29+H29</f>
        <v>1876</v>
      </c>
      <c r="K29" s="93">
        <f t="shared" si="6"/>
        <v>1876</v>
      </c>
      <c r="L29" s="94">
        <f t="shared" si="6"/>
        <v>0</v>
      </c>
      <c r="M29" s="95">
        <f>+L29+K29</f>
        <v>1876</v>
      </c>
    </row>
    <row r="30" spans="1:13" ht="14.25">
      <c r="A30" s="80" t="s">
        <v>72</v>
      </c>
      <c r="B30" s="100">
        <v>0</v>
      </c>
      <c r="C30" s="101">
        <v>0</v>
      </c>
      <c r="D30" s="95">
        <f t="shared" si="8"/>
        <v>0</v>
      </c>
      <c r="E30" s="100">
        <v>0</v>
      </c>
      <c r="F30" s="101">
        <v>0</v>
      </c>
      <c r="G30" s="95">
        <f t="shared" si="9"/>
        <v>0</v>
      </c>
      <c r="H30" s="100">
        <v>8121</v>
      </c>
      <c r="I30" s="101">
        <v>1391</v>
      </c>
      <c r="J30" s="95">
        <f t="shared" si="10"/>
        <v>9512</v>
      </c>
      <c r="K30" s="93">
        <f t="shared" si="6"/>
        <v>8121</v>
      </c>
      <c r="L30" s="94">
        <f t="shared" si="6"/>
        <v>1391</v>
      </c>
      <c r="M30" s="95">
        <f>+L30+K30</f>
        <v>9512</v>
      </c>
    </row>
    <row r="31" spans="1:13" ht="14.25">
      <c r="A31" s="18" t="s">
        <v>33</v>
      </c>
      <c r="B31" s="100">
        <v>255</v>
      </c>
      <c r="C31" s="101">
        <v>0</v>
      </c>
      <c r="D31" s="95">
        <f t="shared" si="8"/>
        <v>255</v>
      </c>
      <c r="E31" s="100">
        <v>0</v>
      </c>
      <c r="F31" s="101">
        <v>0</v>
      </c>
      <c r="G31" s="95">
        <f t="shared" si="9"/>
        <v>0</v>
      </c>
      <c r="H31" s="100">
        <v>0</v>
      </c>
      <c r="I31" s="101">
        <v>0</v>
      </c>
      <c r="J31" s="95">
        <f t="shared" si="10"/>
        <v>0</v>
      </c>
      <c r="K31" s="93">
        <f t="shared" si="6"/>
        <v>255</v>
      </c>
      <c r="L31" s="94">
        <f t="shared" si="6"/>
        <v>0</v>
      </c>
      <c r="M31" s="95">
        <f>+L31+K31</f>
        <v>255</v>
      </c>
    </row>
    <row r="32" spans="1:13" ht="14.25">
      <c r="A32" s="18" t="s">
        <v>48</v>
      </c>
      <c r="B32" s="100">
        <v>39652</v>
      </c>
      <c r="C32" s="101">
        <v>218</v>
      </c>
      <c r="D32" s="95">
        <f t="shared" si="8"/>
        <v>39870</v>
      </c>
      <c r="E32" s="100">
        <v>0</v>
      </c>
      <c r="F32" s="101">
        <v>0</v>
      </c>
      <c r="G32" s="95">
        <f t="shared" si="9"/>
        <v>0</v>
      </c>
      <c r="H32" s="100">
        <v>0</v>
      </c>
      <c r="I32" s="101">
        <v>0</v>
      </c>
      <c r="J32" s="95">
        <f t="shared" si="10"/>
        <v>0</v>
      </c>
      <c r="K32" s="93">
        <f t="shared" si="6"/>
        <v>39652</v>
      </c>
      <c r="L32" s="94">
        <f t="shared" si="6"/>
        <v>218</v>
      </c>
      <c r="M32" s="95">
        <f t="shared" si="7"/>
        <v>39870</v>
      </c>
    </row>
    <row r="33" spans="1:13" ht="14.25">
      <c r="A33" s="18" t="s">
        <v>36</v>
      </c>
      <c r="B33" s="100">
        <v>107.6</v>
      </c>
      <c r="C33" s="101">
        <v>2.6</v>
      </c>
      <c r="D33" s="95">
        <f t="shared" si="8"/>
        <v>110.19999999999999</v>
      </c>
      <c r="E33" s="100">
        <v>0</v>
      </c>
      <c r="F33" s="101">
        <v>0</v>
      </c>
      <c r="G33" s="95">
        <f t="shared" si="9"/>
        <v>0</v>
      </c>
      <c r="H33" s="100">
        <v>0</v>
      </c>
      <c r="I33" s="101">
        <v>0</v>
      </c>
      <c r="J33" s="95">
        <f t="shared" si="10"/>
        <v>0</v>
      </c>
      <c r="K33" s="93">
        <f t="shared" si="6"/>
        <v>107.6</v>
      </c>
      <c r="L33" s="94">
        <f t="shared" si="6"/>
        <v>2.6</v>
      </c>
      <c r="M33" s="95">
        <f t="shared" si="7"/>
        <v>110.19999999999999</v>
      </c>
    </row>
    <row r="34" spans="1:13" ht="14.25">
      <c r="A34" s="18" t="s">
        <v>17</v>
      </c>
      <c r="B34" s="100">
        <v>501652</v>
      </c>
      <c r="C34" s="101">
        <v>20943</v>
      </c>
      <c r="D34" s="95">
        <f t="shared" si="8"/>
        <v>522595</v>
      </c>
      <c r="E34" s="100">
        <v>0</v>
      </c>
      <c r="F34" s="101">
        <v>0</v>
      </c>
      <c r="G34" s="95">
        <f t="shared" si="9"/>
        <v>0</v>
      </c>
      <c r="H34" s="100">
        <v>0</v>
      </c>
      <c r="I34" s="101">
        <v>0</v>
      </c>
      <c r="J34" s="95">
        <f t="shared" si="10"/>
        <v>0</v>
      </c>
      <c r="K34" s="93">
        <f t="shared" si="6"/>
        <v>501652</v>
      </c>
      <c r="L34" s="94">
        <f t="shared" si="6"/>
        <v>20943</v>
      </c>
      <c r="M34" s="95">
        <f t="shared" si="7"/>
        <v>522595</v>
      </c>
    </row>
    <row r="35" spans="1:13" ht="14.25">
      <c r="A35" s="18" t="s">
        <v>18</v>
      </c>
      <c r="B35" s="100">
        <v>40068</v>
      </c>
      <c r="C35" s="101">
        <v>7978</v>
      </c>
      <c r="D35" s="95">
        <f t="shared" si="8"/>
        <v>48046</v>
      </c>
      <c r="E35" s="100">
        <v>244</v>
      </c>
      <c r="F35" s="101">
        <v>31</v>
      </c>
      <c r="G35" s="95">
        <f t="shared" si="9"/>
        <v>275</v>
      </c>
      <c r="H35" s="100">
        <v>0</v>
      </c>
      <c r="I35" s="101">
        <v>0</v>
      </c>
      <c r="J35" s="95">
        <f t="shared" si="10"/>
        <v>0</v>
      </c>
      <c r="K35" s="93">
        <f t="shared" si="6"/>
        <v>40312</v>
      </c>
      <c r="L35" s="94">
        <f t="shared" si="6"/>
        <v>8009</v>
      </c>
      <c r="M35" s="95">
        <f t="shared" si="7"/>
        <v>48321</v>
      </c>
    </row>
    <row r="36" spans="1:13" ht="14.25">
      <c r="A36" s="18" t="s">
        <v>37</v>
      </c>
      <c r="B36" s="100">
        <v>0</v>
      </c>
      <c r="C36" s="101">
        <v>0</v>
      </c>
      <c r="D36" s="95">
        <f t="shared" si="8"/>
        <v>0</v>
      </c>
      <c r="E36" s="100">
        <v>0</v>
      </c>
      <c r="F36" s="101">
        <v>0</v>
      </c>
      <c r="G36" s="95">
        <f t="shared" si="9"/>
        <v>0</v>
      </c>
      <c r="H36" s="100">
        <v>6005</v>
      </c>
      <c r="I36" s="101">
        <v>1282</v>
      </c>
      <c r="J36" s="95">
        <f t="shared" si="10"/>
        <v>7287</v>
      </c>
      <c r="K36" s="93">
        <f t="shared" si="6"/>
        <v>6005</v>
      </c>
      <c r="L36" s="94">
        <f t="shared" si="6"/>
        <v>1282</v>
      </c>
      <c r="M36" s="95">
        <f t="shared" si="7"/>
        <v>7287</v>
      </c>
    </row>
    <row r="37" spans="1:13" ht="14.25">
      <c r="A37" s="18" t="s">
        <v>19</v>
      </c>
      <c r="B37" s="100">
        <v>361994</v>
      </c>
      <c r="C37" s="101">
        <v>57392</v>
      </c>
      <c r="D37" s="95">
        <f t="shared" si="8"/>
        <v>419386</v>
      </c>
      <c r="E37" s="100">
        <v>0</v>
      </c>
      <c r="F37" s="101">
        <v>0</v>
      </c>
      <c r="G37" s="95">
        <f t="shared" si="9"/>
        <v>0</v>
      </c>
      <c r="H37" s="100">
        <v>2659</v>
      </c>
      <c r="I37" s="101">
        <v>423</v>
      </c>
      <c r="J37" s="95">
        <f t="shared" si="10"/>
        <v>3082</v>
      </c>
      <c r="K37" s="93">
        <f t="shared" si="6"/>
        <v>364653</v>
      </c>
      <c r="L37" s="94">
        <f t="shared" si="6"/>
        <v>57815</v>
      </c>
      <c r="M37" s="95">
        <f t="shared" si="7"/>
        <v>422468</v>
      </c>
    </row>
    <row r="38" spans="1:13" ht="14.25">
      <c r="A38" s="18" t="s">
        <v>52</v>
      </c>
      <c r="B38" s="100">
        <v>67778</v>
      </c>
      <c r="C38" s="101">
        <v>1032</v>
      </c>
      <c r="D38" s="95">
        <f t="shared" si="8"/>
        <v>68810</v>
      </c>
      <c r="E38" s="100">
        <v>0</v>
      </c>
      <c r="F38" s="101">
        <v>0</v>
      </c>
      <c r="G38" s="95">
        <f t="shared" si="9"/>
        <v>0</v>
      </c>
      <c r="H38" s="100">
        <v>0</v>
      </c>
      <c r="I38" s="101">
        <v>0</v>
      </c>
      <c r="J38" s="95">
        <f t="shared" si="10"/>
        <v>0</v>
      </c>
      <c r="K38" s="93">
        <f t="shared" si="6"/>
        <v>67778</v>
      </c>
      <c r="L38" s="94">
        <f t="shared" si="6"/>
        <v>1032</v>
      </c>
      <c r="M38" s="95">
        <f t="shared" si="7"/>
        <v>68810</v>
      </c>
    </row>
    <row r="39" spans="1:13" ht="15" thickBot="1">
      <c r="A39" s="18" t="s">
        <v>31</v>
      </c>
      <c r="B39" s="100">
        <v>353347</v>
      </c>
      <c r="C39" s="101">
        <v>28886</v>
      </c>
      <c r="D39" s="95">
        <f t="shared" si="8"/>
        <v>382233</v>
      </c>
      <c r="E39" s="100">
        <v>0</v>
      </c>
      <c r="F39" s="101">
        <v>0</v>
      </c>
      <c r="G39" s="95">
        <f t="shared" si="9"/>
        <v>0</v>
      </c>
      <c r="H39" s="100">
        <v>0</v>
      </c>
      <c r="I39" s="101">
        <v>0</v>
      </c>
      <c r="J39" s="95">
        <f t="shared" si="10"/>
        <v>0</v>
      </c>
      <c r="K39" s="96">
        <f>+B39+E39+H39</f>
        <v>353347</v>
      </c>
      <c r="L39" s="94">
        <f>+C39+F39+I39</f>
        <v>28886</v>
      </c>
      <c r="M39" s="95">
        <f>+L39+K39</f>
        <v>382233</v>
      </c>
    </row>
    <row r="40" spans="1:13" ht="15.75" thickBot="1">
      <c r="A40" s="81" t="s">
        <v>13</v>
      </c>
      <c r="B40" s="97">
        <f t="shared" ref="B40:M40" si="11">SUM(B28:B39)</f>
        <v>1404191.6</v>
      </c>
      <c r="C40" s="98">
        <f t="shared" si="11"/>
        <v>118204.6</v>
      </c>
      <c r="D40" s="99">
        <f t="shared" si="11"/>
        <v>1522396.2</v>
      </c>
      <c r="E40" s="97">
        <f t="shared" si="11"/>
        <v>244</v>
      </c>
      <c r="F40" s="98">
        <f t="shared" si="11"/>
        <v>31</v>
      </c>
      <c r="G40" s="99">
        <f t="shared" si="11"/>
        <v>275</v>
      </c>
      <c r="H40" s="97">
        <f t="shared" si="11"/>
        <v>18661</v>
      </c>
      <c r="I40" s="98">
        <f t="shared" si="11"/>
        <v>3096</v>
      </c>
      <c r="J40" s="99">
        <f t="shared" si="11"/>
        <v>21757</v>
      </c>
      <c r="K40" s="97">
        <f t="shared" si="11"/>
        <v>1423096.6</v>
      </c>
      <c r="L40" s="98">
        <f t="shared" si="11"/>
        <v>121331.6</v>
      </c>
      <c r="M40" s="99">
        <f t="shared" si="11"/>
        <v>1544428.2</v>
      </c>
    </row>
    <row r="41" spans="1:13" ht="15">
      <c r="A41" s="14" t="s">
        <v>20</v>
      </c>
    </row>
  </sheetData>
  <mergeCells count="12">
    <mergeCell ref="A24:M24"/>
    <mergeCell ref="A26:A27"/>
    <mergeCell ref="B26:D26"/>
    <mergeCell ref="E26:G26"/>
    <mergeCell ref="H26:J26"/>
    <mergeCell ref="K26:M26"/>
    <mergeCell ref="A3:M3"/>
    <mergeCell ref="A5:A6"/>
    <mergeCell ref="B5:D5"/>
    <mergeCell ref="E5:G5"/>
    <mergeCell ref="H5:J5"/>
    <mergeCell ref="K5:M5"/>
  </mergeCells>
  <pageMargins left="0.7" right="0.7"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usord </vt:lpstr>
      <vt:lpstr>canord</vt:lpstr>
      <vt:lpstr>US2010</vt:lpstr>
      <vt:lpstr>CAN2010</vt:lpstr>
      <vt:lpstr>US2014</vt:lpstr>
      <vt:lpstr>Data Reliance</vt:lpstr>
      <vt:lpstr>US2020</vt:lpstr>
      <vt:lpstr>US2019</vt:lpstr>
      <vt:lpstr>CAN2014</vt:lpstr>
      <vt:lpstr>CAN2020</vt:lpstr>
      <vt:lpstr>CAN2019</vt:lpstr>
      <vt:lpstr>canord!Print_Area</vt:lpstr>
    </vt:vector>
  </TitlesOfParts>
  <Company>MARC-Life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bruggeman</dc:creator>
  <cp:lastModifiedBy>Clanton Lisa - Atlanta-MARC</cp:lastModifiedBy>
  <cp:lastPrinted>2020-04-10T14:00:01Z</cp:lastPrinted>
  <dcterms:created xsi:type="dcterms:W3CDTF">1998-03-27T18:48:13Z</dcterms:created>
  <dcterms:modified xsi:type="dcterms:W3CDTF">2021-04-20T18:42:17Z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{C21F938A-D7BF-4EFE-AF6D-1E2ED421BC38}</vt:lpwstr>
  </property>
  <property fmtid="{D5CDD505-2E9C-101B-9397-08002B2CF9AE}" pid="3" name="MSIP_Label_fa63b730-a3c7-42a3-9b82-290f24634197_Enabled">
    <vt:lpwstr>True</vt:lpwstr>
  </property>
  <property fmtid="{D5CDD505-2E9C-101B-9397-08002B2CF9AE}" pid="4" name="MSIP_Label_fa63b730-a3c7-42a3-9b82-290f24634197_SiteId">
    <vt:lpwstr>582259a1-dcaa-4cca-b1cf-e60d3f045ecd</vt:lpwstr>
  </property>
  <property fmtid="{D5CDD505-2E9C-101B-9397-08002B2CF9AE}" pid="5" name="MSIP_Label_fa63b730-a3c7-42a3-9b82-290f24634197_Owner">
    <vt:lpwstr>LCLANTON@munichre.com</vt:lpwstr>
  </property>
  <property fmtid="{D5CDD505-2E9C-101B-9397-08002B2CF9AE}" pid="6" name="MSIP_Label_fa63b730-a3c7-42a3-9b82-290f24634197_SetDate">
    <vt:lpwstr>2020-03-03T14:19:16.3606221Z</vt:lpwstr>
  </property>
  <property fmtid="{D5CDD505-2E9C-101B-9397-08002B2CF9AE}" pid="7" name="MSIP_Label_fa63b730-a3c7-42a3-9b82-290f24634197_Name">
    <vt:lpwstr>Confidential (C3)</vt:lpwstr>
  </property>
  <property fmtid="{D5CDD505-2E9C-101B-9397-08002B2CF9AE}" pid="8" name="MSIP_Label_fa63b730-a3c7-42a3-9b82-290f24634197_Application">
    <vt:lpwstr>Microsoft Azure Information Protection</vt:lpwstr>
  </property>
  <property fmtid="{D5CDD505-2E9C-101B-9397-08002B2CF9AE}" pid="9" name="MSIP_Label_fa63b730-a3c7-42a3-9b82-290f24634197_ActionId">
    <vt:lpwstr>94bb5775-db93-4e83-840f-5e331fd9e365</vt:lpwstr>
  </property>
  <property fmtid="{D5CDD505-2E9C-101B-9397-08002B2CF9AE}" pid="10" name="MSIP_Label_fa63b730-a3c7-42a3-9b82-290f24634197_Extended_MSFT_Method">
    <vt:lpwstr>Manual</vt:lpwstr>
  </property>
  <property fmtid="{D5CDD505-2E9C-101B-9397-08002B2CF9AE}" pid="11" name="MSIP_Label_b6812621-54a3-4807-a8e5-5110932761ab_Enabled">
    <vt:lpwstr>True</vt:lpwstr>
  </property>
  <property fmtid="{D5CDD505-2E9C-101B-9397-08002B2CF9AE}" pid="12" name="MSIP_Label_b6812621-54a3-4807-a8e5-5110932761ab_SiteId">
    <vt:lpwstr>582259a1-dcaa-4cca-b1cf-e60d3f045ecd</vt:lpwstr>
  </property>
  <property fmtid="{D5CDD505-2E9C-101B-9397-08002B2CF9AE}" pid="13" name="MSIP_Label_b6812621-54a3-4807-a8e5-5110932761ab_Owner">
    <vt:lpwstr>LCLANTON@munichre.com</vt:lpwstr>
  </property>
  <property fmtid="{D5CDD505-2E9C-101B-9397-08002B2CF9AE}" pid="14" name="MSIP_Label_b6812621-54a3-4807-a8e5-5110932761ab_SetDate">
    <vt:lpwstr>2020-03-03T14:19:16.3606221Z</vt:lpwstr>
  </property>
  <property fmtid="{D5CDD505-2E9C-101B-9397-08002B2CF9AE}" pid="15" name="MSIP_Label_b6812621-54a3-4807-a8e5-5110932761ab_Name">
    <vt:lpwstr>No footer</vt:lpwstr>
  </property>
  <property fmtid="{D5CDD505-2E9C-101B-9397-08002B2CF9AE}" pid="16" name="MSIP_Label_b6812621-54a3-4807-a8e5-5110932761ab_Application">
    <vt:lpwstr>Microsoft Azure Information Protection</vt:lpwstr>
  </property>
  <property fmtid="{D5CDD505-2E9C-101B-9397-08002B2CF9AE}" pid="17" name="MSIP_Label_b6812621-54a3-4807-a8e5-5110932761ab_ActionId">
    <vt:lpwstr>94bb5775-db93-4e83-840f-5e331fd9e365</vt:lpwstr>
  </property>
  <property fmtid="{D5CDD505-2E9C-101B-9397-08002B2CF9AE}" pid="18" name="MSIP_Label_b6812621-54a3-4807-a8e5-5110932761ab_Parent">
    <vt:lpwstr>fa63b730-a3c7-42a3-9b82-290f24634197</vt:lpwstr>
  </property>
  <property fmtid="{D5CDD505-2E9C-101B-9397-08002B2CF9AE}" pid="19" name="MSIP_Label_b6812621-54a3-4807-a8e5-5110932761ab_Extended_MSFT_Method">
    <vt:lpwstr>Manual</vt:lpwstr>
  </property>
  <property fmtid="{D5CDD505-2E9C-101B-9397-08002B2CF9AE}" pid="20" name="Sensitivity">
    <vt:lpwstr>Confidential (C3) No footer</vt:lpwstr>
  </property>
</Properties>
</file>