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n4000806\Downloads\"/>
    </mc:Choice>
  </mc:AlternateContent>
  <xr:revisionPtr revIDLastSave="0" documentId="8_{3ED72FC0-4BBB-47A2-AF26-BB378E36EA94}" xr6:coauthVersionLast="47" xr6:coauthVersionMax="47" xr10:uidLastSave="{00000000-0000-0000-0000-000000000000}"/>
  <bookViews>
    <workbookView xWindow="14055" yWindow="-16320" windowWidth="29040" windowHeight="15840" firstSheet="1" activeTab="1" xr2:uid="{00000000-000D-0000-FFFF-FFFF00000000}"/>
  </bookViews>
  <sheets>
    <sheet name="Data Reliance" sheetId="6" r:id="rId1"/>
    <sheet name="usord " sheetId="4" r:id="rId2"/>
    <sheet name="canord" sheetId="1" r:id="rId3"/>
    <sheet name="usgroup" sheetId="3" r:id="rId4"/>
    <sheet name="cangroup" sheetId="5" r:id="rId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canord!$A$1:$U$79</definedName>
    <definedName name="_xlnm.Print_Area" localSheetId="1">'usord '!$A$1:$U$79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3" l="1"/>
  <c r="J15" i="4" l="1"/>
  <c r="L72" i="1" l="1"/>
  <c r="K72" i="1"/>
  <c r="J72" i="1"/>
  <c r="D72" i="1"/>
  <c r="C72" i="1"/>
  <c r="B72" i="1"/>
  <c r="H72" i="1"/>
  <c r="G72" i="1"/>
  <c r="F72" i="1"/>
  <c r="L21" i="1"/>
  <c r="K21" i="1"/>
  <c r="E21" i="1"/>
  <c r="L76" i="4"/>
  <c r="K76" i="4"/>
  <c r="J76" i="4"/>
  <c r="D76" i="4"/>
  <c r="C76" i="4"/>
  <c r="B76" i="4"/>
  <c r="I22" i="4"/>
  <c r="L22" i="4"/>
  <c r="K22" i="4"/>
  <c r="E22" i="4"/>
  <c r="A72" i="1"/>
  <c r="A76" i="4"/>
  <c r="I21" i="1" l="1"/>
  <c r="M21" i="1" s="1"/>
  <c r="L49" i="4"/>
  <c r="I49" i="4"/>
  <c r="E47" i="1"/>
  <c r="I47" i="1"/>
  <c r="E49" i="4"/>
  <c r="M72" i="1"/>
  <c r="L47" i="1"/>
  <c r="K47" i="1"/>
  <c r="E72" i="1"/>
  <c r="J47" i="1"/>
  <c r="I72" i="1"/>
  <c r="J21" i="1"/>
  <c r="M76" i="4"/>
  <c r="K49" i="4"/>
  <c r="J49" i="4"/>
  <c r="E76" i="4"/>
  <c r="M22" i="4"/>
  <c r="H76" i="4"/>
  <c r="G76" i="4"/>
  <c r="F76" i="4"/>
  <c r="J22" i="4"/>
  <c r="M47" i="1" l="1"/>
  <c r="M49" i="4"/>
  <c r="I76" i="4"/>
  <c r="L46" i="4"/>
  <c r="L42" i="4"/>
  <c r="K46" i="4"/>
  <c r="K42" i="4"/>
  <c r="J46" i="4"/>
  <c r="J42" i="4"/>
  <c r="L19" i="4"/>
  <c r="L15" i="4"/>
  <c r="K19" i="4"/>
  <c r="K15" i="4"/>
  <c r="J19" i="4"/>
  <c r="J10" i="4" l="1"/>
  <c r="L37" i="4"/>
  <c r="J37" i="4"/>
  <c r="K10" i="4"/>
  <c r="J43" i="4"/>
  <c r="L10" i="4"/>
  <c r="K43" i="4"/>
  <c r="L16" i="4"/>
  <c r="K37" i="4"/>
  <c r="J16" i="4"/>
  <c r="L43" i="4"/>
  <c r="K16" i="4"/>
  <c r="K21" i="4" l="1"/>
  <c r="L21" i="4"/>
  <c r="J48" i="4"/>
  <c r="K48" i="4"/>
  <c r="J21" i="4"/>
  <c r="L48" i="4"/>
  <c r="J51" i="4" l="1"/>
  <c r="J24" i="4"/>
  <c r="K51" i="4"/>
  <c r="K24" i="4"/>
  <c r="L51" i="4"/>
  <c r="L24" i="4"/>
  <c r="J50" i="4"/>
  <c r="L23" i="4"/>
  <c r="J23" i="4" l="1"/>
  <c r="K23" i="4"/>
  <c r="K50" i="4"/>
  <c r="J18" i="4"/>
  <c r="K18" i="4"/>
  <c r="K45" i="4"/>
  <c r="L45" i="4"/>
  <c r="L18" i="4"/>
  <c r="L50" i="4"/>
  <c r="J45" i="4"/>
  <c r="L11" i="4" l="1"/>
  <c r="J11" i="4"/>
  <c r="K11" i="4"/>
  <c r="J38" i="4"/>
  <c r="L38" i="4"/>
  <c r="K38" i="4"/>
  <c r="J39" i="4" l="1"/>
  <c r="L39" i="4"/>
  <c r="K39" i="4"/>
  <c r="K12" i="4"/>
  <c r="J12" i="4"/>
  <c r="L12" i="4"/>
  <c r="L13" i="4" l="1"/>
  <c r="J13" i="4"/>
  <c r="K13" i="4"/>
  <c r="J40" i="4"/>
  <c r="L40" i="4"/>
  <c r="K40" i="4"/>
  <c r="K17" i="4" l="1"/>
  <c r="L44" i="4"/>
  <c r="L17" i="4"/>
  <c r="J17" i="4"/>
  <c r="J44" i="4"/>
  <c r="K44" i="4"/>
  <c r="K41" i="4" l="1"/>
  <c r="J41" i="4"/>
  <c r="L41" i="4"/>
  <c r="J14" i="4"/>
  <c r="K14" i="4"/>
  <c r="L14" i="4"/>
  <c r="J47" i="4" l="1"/>
  <c r="K47" i="4"/>
  <c r="J20" i="4"/>
  <c r="L47" i="4"/>
  <c r="K20" i="4"/>
  <c r="L20" i="4"/>
  <c r="E49" i="1"/>
  <c r="E48" i="1"/>
  <c r="E46" i="1"/>
  <c r="E45" i="1"/>
  <c r="E44" i="1"/>
  <c r="E43" i="1"/>
  <c r="E42" i="1"/>
  <c r="E41" i="1"/>
  <c r="E40" i="1"/>
  <c r="E39" i="1"/>
  <c r="E38" i="1"/>
  <c r="E37" i="1"/>
  <c r="E36" i="1"/>
  <c r="E23" i="1"/>
  <c r="E22" i="1"/>
  <c r="E20" i="1"/>
  <c r="E19" i="1"/>
  <c r="E18" i="1"/>
  <c r="E17" i="1"/>
  <c r="E16" i="1"/>
  <c r="E15" i="1"/>
  <c r="E14" i="1"/>
  <c r="E13" i="1"/>
  <c r="E12" i="1"/>
  <c r="E11" i="1"/>
  <c r="E10" i="1"/>
  <c r="L10" i="1" l="1"/>
  <c r="K10" i="1"/>
  <c r="J10" i="1"/>
  <c r="I41" i="1" l="1"/>
  <c r="M41" i="1" s="1"/>
  <c r="L41" i="1"/>
  <c r="K41" i="1"/>
  <c r="J41" i="1"/>
  <c r="B67" i="1"/>
  <c r="C67" i="1"/>
  <c r="D67" i="1"/>
  <c r="F67" i="1"/>
  <c r="G67" i="1"/>
  <c r="H67" i="1"/>
  <c r="J67" i="1"/>
  <c r="K67" i="1"/>
  <c r="L67" i="1"/>
  <c r="A67" i="1"/>
  <c r="I15" i="1"/>
  <c r="L15" i="1"/>
  <c r="K15" i="1"/>
  <c r="J15" i="1"/>
  <c r="I67" i="1" l="1"/>
  <c r="M67" i="1"/>
  <c r="E67" i="1"/>
  <c r="M15" i="1"/>
  <c r="I35" i="3" l="1"/>
  <c r="I13" i="3"/>
  <c r="I42" i="4"/>
  <c r="E42" i="4"/>
  <c r="I15" i="4"/>
  <c r="E15" i="4"/>
  <c r="M42" i="4" l="1"/>
  <c r="M15" i="4"/>
  <c r="I43" i="1" l="1"/>
  <c r="I36" i="1" l="1"/>
  <c r="I10" i="1"/>
  <c r="I37" i="4"/>
  <c r="E37" i="4"/>
  <c r="I10" i="4"/>
  <c r="E10" i="4"/>
  <c r="M10" i="4" l="1"/>
  <c r="M37" i="4"/>
  <c r="M10" i="1"/>
  <c r="I30" i="5"/>
  <c r="E30" i="5"/>
  <c r="I41" i="3"/>
  <c r="I49" i="1"/>
  <c r="I51" i="4"/>
  <c r="E51" i="4"/>
  <c r="I29" i="5"/>
  <c r="E29" i="5"/>
  <c r="I22" i="1"/>
  <c r="M51" i="4" l="1"/>
  <c r="I13" i="5"/>
  <c r="I24" i="4"/>
  <c r="I23" i="1"/>
  <c r="I19" i="3"/>
  <c r="I14" i="5"/>
  <c r="E13" i="5"/>
  <c r="E24" i="4"/>
  <c r="E14" i="5"/>
  <c r="I48" i="1"/>
  <c r="M24" i="4" l="1"/>
  <c r="I28" i="5"/>
  <c r="E28" i="5"/>
  <c r="I46" i="1"/>
  <c r="I47" i="4"/>
  <c r="E47" i="4"/>
  <c r="M47" i="4" l="1"/>
  <c r="I20" i="4"/>
  <c r="I20" i="1"/>
  <c r="I12" i="5"/>
  <c r="E20" i="4"/>
  <c r="E12" i="5"/>
  <c r="I16" i="3"/>
  <c r="E18" i="4"/>
  <c r="M20" i="4" l="1"/>
  <c r="I45" i="4"/>
  <c r="E45" i="4"/>
  <c r="I18" i="4"/>
  <c r="M18" i="4" s="1"/>
  <c r="I44" i="1"/>
  <c r="I38" i="3"/>
  <c r="I18" i="1"/>
  <c r="M45" i="4" l="1"/>
  <c r="E27" i="5"/>
  <c r="I17" i="1"/>
  <c r="I27" i="5"/>
  <c r="I11" i="5"/>
  <c r="E11" i="5"/>
  <c r="E26" i="5"/>
  <c r="I10" i="5"/>
  <c r="E10" i="5" l="1"/>
  <c r="I16" i="1"/>
  <c r="I42" i="1"/>
  <c r="I26" i="5"/>
  <c r="I12" i="3"/>
  <c r="I34" i="3" l="1"/>
  <c r="I12" i="1"/>
  <c r="I32" i="3"/>
  <c r="I39" i="4"/>
  <c r="E39" i="4"/>
  <c r="I12" i="4"/>
  <c r="E12" i="4"/>
  <c r="M39" i="4" l="1"/>
  <c r="M12" i="4"/>
  <c r="I10" i="3"/>
  <c r="I38" i="1"/>
  <c r="I39" i="3"/>
  <c r="I17" i="3"/>
  <c r="I48" i="4"/>
  <c r="E48" i="4"/>
  <c r="I21" i="4"/>
  <c r="E21" i="4"/>
  <c r="M48" i="4" l="1"/>
  <c r="M21" i="4"/>
  <c r="I45" i="1"/>
  <c r="I19" i="1" l="1"/>
  <c r="I40" i="3"/>
  <c r="I18" i="3"/>
  <c r="I50" i="4"/>
  <c r="E50" i="4"/>
  <c r="I23" i="4"/>
  <c r="E23" i="4"/>
  <c r="M23" i="4" l="1"/>
  <c r="M50" i="4"/>
  <c r="I19" i="4"/>
  <c r="E19" i="4"/>
  <c r="I46" i="4"/>
  <c r="E46" i="4"/>
  <c r="M46" i="4" l="1"/>
  <c r="M19" i="4"/>
  <c r="I36" i="3"/>
  <c r="I14" i="3"/>
  <c r="I17" i="4" l="1"/>
  <c r="I15" i="3"/>
  <c r="E17" i="4"/>
  <c r="I44" i="4"/>
  <c r="I37" i="3"/>
  <c r="E44" i="4"/>
  <c r="I43" i="4"/>
  <c r="M17" i="4" l="1"/>
  <c r="M44" i="4"/>
  <c r="E16" i="4"/>
  <c r="E43" i="4"/>
  <c r="I16" i="4"/>
  <c r="M43" i="4" l="1"/>
  <c r="M16" i="4"/>
  <c r="I14" i="4"/>
  <c r="I14" i="1"/>
  <c r="I11" i="3"/>
  <c r="E14" i="4"/>
  <c r="I41" i="4"/>
  <c r="I40" i="1"/>
  <c r="I33" i="3"/>
  <c r="E41" i="4"/>
  <c r="M41" i="4" l="1"/>
  <c r="M14" i="4"/>
  <c r="I39" i="1"/>
  <c r="I13" i="1"/>
  <c r="I13" i="4" l="1"/>
  <c r="E13" i="4"/>
  <c r="I40" i="4"/>
  <c r="E40" i="4"/>
  <c r="M40" i="4" l="1"/>
  <c r="M13" i="4"/>
  <c r="E38" i="4"/>
  <c r="E25" i="5"/>
  <c r="I38" i="4"/>
  <c r="I37" i="1"/>
  <c r="I50" i="1" s="1"/>
  <c r="I31" i="3"/>
  <c r="I25" i="5"/>
  <c r="I11" i="4"/>
  <c r="E11" i="4"/>
  <c r="E24" i="1"/>
  <c r="Q21" i="1" s="1"/>
  <c r="E20" i="3"/>
  <c r="E9" i="5"/>
  <c r="I11" i="1"/>
  <c r="I24" i="1" s="1"/>
  <c r="I9" i="3"/>
  <c r="I9" i="5"/>
  <c r="I15" i="5" s="1"/>
  <c r="R10" i="5" s="1"/>
  <c r="F7" i="3"/>
  <c r="F7" i="5" s="1"/>
  <c r="B7" i="3"/>
  <c r="K7" i="3" s="1"/>
  <c r="M49" i="1"/>
  <c r="M48" i="1"/>
  <c r="M46" i="1"/>
  <c r="M43" i="1"/>
  <c r="M38" i="1"/>
  <c r="C69" i="1"/>
  <c r="M23" i="1"/>
  <c r="M22" i="1"/>
  <c r="M20" i="1"/>
  <c r="M16" i="1"/>
  <c r="F24" i="1"/>
  <c r="F8" i="1"/>
  <c r="R8" i="1" s="1"/>
  <c r="B8" i="1"/>
  <c r="B34" i="1" s="1"/>
  <c r="H65" i="4"/>
  <c r="G65" i="4"/>
  <c r="F65" i="4"/>
  <c r="F50" i="1"/>
  <c r="R47" i="1" s="1"/>
  <c r="F25" i="4"/>
  <c r="R22" i="4" s="1"/>
  <c r="B50" i="1"/>
  <c r="N47" i="1" s="1"/>
  <c r="L65" i="4"/>
  <c r="K65" i="4"/>
  <c r="J65" i="4"/>
  <c r="D65" i="4"/>
  <c r="C65" i="4"/>
  <c r="B65" i="4"/>
  <c r="A65" i="4"/>
  <c r="J38" i="3"/>
  <c r="F64" i="1"/>
  <c r="L48" i="1"/>
  <c r="K48" i="1"/>
  <c r="J48" i="1"/>
  <c r="L46" i="1"/>
  <c r="K46" i="1"/>
  <c r="J46" i="1"/>
  <c r="L44" i="1"/>
  <c r="K44" i="1"/>
  <c r="J44" i="1"/>
  <c r="L43" i="1"/>
  <c r="L42" i="1"/>
  <c r="K42" i="1"/>
  <c r="J42" i="1"/>
  <c r="L40" i="1"/>
  <c r="K40" i="1"/>
  <c r="J40" i="1"/>
  <c r="L39" i="1"/>
  <c r="K39" i="1"/>
  <c r="J39" i="1"/>
  <c r="L38" i="1"/>
  <c r="K38" i="1"/>
  <c r="J38" i="1"/>
  <c r="L37" i="1"/>
  <c r="K37" i="1"/>
  <c r="J37" i="1"/>
  <c r="L36" i="1"/>
  <c r="K36" i="1"/>
  <c r="J36" i="1"/>
  <c r="L22" i="1"/>
  <c r="K22" i="1"/>
  <c r="J22" i="1"/>
  <c r="L20" i="1"/>
  <c r="K20" i="1"/>
  <c r="J20" i="1"/>
  <c r="L18" i="1"/>
  <c r="K18" i="1"/>
  <c r="J18" i="1"/>
  <c r="L17" i="1"/>
  <c r="K17" i="1"/>
  <c r="L16" i="1"/>
  <c r="K16" i="1"/>
  <c r="J16" i="1"/>
  <c r="L14" i="1"/>
  <c r="K14" i="1"/>
  <c r="J14" i="1"/>
  <c r="L13" i="1"/>
  <c r="K13" i="1"/>
  <c r="J13" i="1"/>
  <c r="L12" i="1"/>
  <c r="K12" i="1"/>
  <c r="J12" i="1"/>
  <c r="L11" i="1"/>
  <c r="K11" i="1"/>
  <c r="J11" i="1"/>
  <c r="M44" i="1"/>
  <c r="M42" i="1"/>
  <c r="M18" i="1"/>
  <c r="M14" i="1"/>
  <c r="M13" i="1"/>
  <c r="M12" i="1"/>
  <c r="A66" i="4"/>
  <c r="L62" i="1"/>
  <c r="H73" i="4"/>
  <c r="A70" i="4"/>
  <c r="J10" i="3"/>
  <c r="D62" i="1"/>
  <c r="A81" i="4"/>
  <c r="H31" i="5"/>
  <c r="Q27" i="5" s="1"/>
  <c r="G31" i="5"/>
  <c r="P27" i="5" s="1"/>
  <c r="D31" i="5"/>
  <c r="C31" i="5"/>
  <c r="B31" i="5"/>
  <c r="F31" i="5"/>
  <c r="O26" i="5" s="1"/>
  <c r="J30" i="5"/>
  <c r="H15" i="5"/>
  <c r="Q13" i="5" s="1"/>
  <c r="G15" i="5"/>
  <c r="P13" i="5" s="1"/>
  <c r="F15" i="5"/>
  <c r="O14" i="5" s="1"/>
  <c r="D15" i="5"/>
  <c r="M12" i="5" s="1"/>
  <c r="C15" i="5"/>
  <c r="L10" i="5" s="1"/>
  <c r="B15" i="5"/>
  <c r="K9" i="5" s="1"/>
  <c r="L63" i="1"/>
  <c r="K63" i="1"/>
  <c r="J63" i="1"/>
  <c r="H63" i="1"/>
  <c r="G63" i="1"/>
  <c r="F63" i="1"/>
  <c r="D63" i="1"/>
  <c r="C63" i="1"/>
  <c r="B63" i="1"/>
  <c r="A63" i="1"/>
  <c r="L66" i="4"/>
  <c r="K66" i="4"/>
  <c r="J66" i="4"/>
  <c r="H66" i="4"/>
  <c r="G66" i="4"/>
  <c r="F66" i="4"/>
  <c r="D66" i="4"/>
  <c r="C66" i="4"/>
  <c r="B66" i="4"/>
  <c r="J17" i="3"/>
  <c r="J39" i="3"/>
  <c r="J29" i="5"/>
  <c r="J28" i="5"/>
  <c r="J27" i="5"/>
  <c r="J26" i="5"/>
  <c r="H42" i="3"/>
  <c r="G42" i="3"/>
  <c r="F42" i="3"/>
  <c r="D42" i="3"/>
  <c r="C42" i="3"/>
  <c r="B42" i="3"/>
  <c r="J41" i="3"/>
  <c r="J36" i="3"/>
  <c r="J35" i="3"/>
  <c r="J34" i="3"/>
  <c r="J32" i="3"/>
  <c r="B20" i="3"/>
  <c r="D50" i="1"/>
  <c r="P47" i="1" s="1"/>
  <c r="M39" i="1"/>
  <c r="H61" i="1"/>
  <c r="K62" i="1"/>
  <c r="J62" i="1"/>
  <c r="H62" i="1"/>
  <c r="G62" i="1"/>
  <c r="F62" i="1"/>
  <c r="C62" i="1"/>
  <c r="B62" i="1"/>
  <c r="A62" i="1"/>
  <c r="L75" i="4"/>
  <c r="K75" i="4"/>
  <c r="J75" i="4"/>
  <c r="H75" i="4"/>
  <c r="G75" i="4"/>
  <c r="F75" i="4"/>
  <c r="D75" i="4"/>
  <c r="C75" i="4"/>
  <c r="B75" i="4"/>
  <c r="A75" i="4"/>
  <c r="B66" i="1"/>
  <c r="F20" i="3"/>
  <c r="H20" i="3"/>
  <c r="G20" i="3"/>
  <c r="D20" i="3"/>
  <c r="C20" i="3"/>
  <c r="L73" i="1"/>
  <c r="K73" i="1"/>
  <c r="J73" i="1"/>
  <c r="H73" i="1"/>
  <c r="G73" i="1"/>
  <c r="F73" i="1"/>
  <c r="A78" i="4"/>
  <c r="A77" i="4"/>
  <c r="A74" i="4"/>
  <c r="A73" i="4"/>
  <c r="A72" i="4"/>
  <c r="A71" i="4"/>
  <c r="A69" i="4"/>
  <c r="A68" i="4"/>
  <c r="A67" i="4"/>
  <c r="A64" i="4"/>
  <c r="D73" i="1"/>
  <c r="C73" i="1"/>
  <c r="B73" i="1"/>
  <c r="L70" i="1"/>
  <c r="K70" i="1"/>
  <c r="J70" i="1"/>
  <c r="G70" i="1"/>
  <c r="F70" i="1"/>
  <c r="C70" i="1"/>
  <c r="B70" i="1"/>
  <c r="A70" i="1"/>
  <c r="J11" i="5"/>
  <c r="B64" i="4"/>
  <c r="C64" i="4"/>
  <c r="D64" i="4"/>
  <c r="B67" i="4"/>
  <c r="C67" i="4"/>
  <c r="D67" i="4"/>
  <c r="B68" i="4"/>
  <c r="C68" i="4"/>
  <c r="D68" i="4"/>
  <c r="B69" i="4"/>
  <c r="C69" i="4"/>
  <c r="D69" i="4"/>
  <c r="B70" i="4"/>
  <c r="C70" i="4"/>
  <c r="D70" i="4"/>
  <c r="B71" i="4"/>
  <c r="C71" i="4"/>
  <c r="D71" i="4"/>
  <c r="B72" i="4"/>
  <c r="C72" i="4"/>
  <c r="D72" i="4"/>
  <c r="B73" i="4"/>
  <c r="C73" i="4"/>
  <c r="D73" i="4"/>
  <c r="B74" i="4"/>
  <c r="C74" i="4"/>
  <c r="D74" i="4"/>
  <c r="B77" i="4"/>
  <c r="C77" i="4"/>
  <c r="D77" i="4"/>
  <c r="B78" i="4"/>
  <c r="C78" i="4"/>
  <c r="D78" i="4"/>
  <c r="J49" i="1"/>
  <c r="J45" i="1"/>
  <c r="K49" i="1"/>
  <c r="K45" i="1"/>
  <c r="L49" i="1"/>
  <c r="G24" i="1"/>
  <c r="L23" i="1"/>
  <c r="K23" i="1"/>
  <c r="J23" i="1"/>
  <c r="L19" i="1"/>
  <c r="K19" i="1"/>
  <c r="J19" i="1"/>
  <c r="C25" i="4"/>
  <c r="O22" i="4" s="1"/>
  <c r="G25" i="4"/>
  <c r="S22" i="4" s="1"/>
  <c r="D25" i="4"/>
  <c r="P22" i="4" s="1"/>
  <c r="H25" i="4"/>
  <c r="T22" i="4" s="1"/>
  <c r="F52" i="4"/>
  <c r="R49" i="4" s="1"/>
  <c r="B52" i="4"/>
  <c r="C52" i="4"/>
  <c r="O49" i="4" s="1"/>
  <c r="G52" i="4"/>
  <c r="S49" i="4" s="1"/>
  <c r="D52" i="4"/>
  <c r="P49" i="4" s="1"/>
  <c r="H52" i="4"/>
  <c r="T49" i="4" s="1"/>
  <c r="M19" i="1"/>
  <c r="J14" i="3"/>
  <c r="J12" i="3"/>
  <c r="J15" i="3"/>
  <c r="J19" i="3"/>
  <c r="A77" i="1"/>
  <c r="A74" i="1"/>
  <c r="A73" i="1"/>
  <c r="A71" i="1"/>
  <c r="A69" i="1"/>
  <c r="A68" i="1"/>
  <c r="A66" i="1"/>
  <c r="A65" i="1"/>
  <c r="A64" i="1"/>
  <c r="A61" i="1"/>
  <c r="B1" i="1"/>
  <c r="B61" i="1"/>
  <c r="C61" i="1"/>
  <c r="D61" i="1"/>
  <c r="F61" i="1"/>
  <c r="G61" i="1"/>
  <c r="J61" i="1"/>
  <c r="K61" i="1"/>
  <c r="L61" i="1"/>
  <c r="B64" i="1"/>
  <c r="C64" i="1"/>
  <c r="D64" i="1"/>
  <c r="G64" i="1"/>
  <c r="H64" i="1"/>
  <c r="J64" i="1"/>
  <c r="K64" i="1"/>
  <c r="L64" i="1"/>
  <c r="B65" i="1"/>
  <c r="C65" i="1"/>
  <c r="D65" i="1"/>
  <c r="F65" i="1"/>
  <c r="G65" i="1"/>
  <c r="H65" i="1"/>
  <c r="J65" i="1"/>
  <c r="K65" i="1"/>
  <c r="L65" i="1"/>
  <c r="C66" i="1"/>
  <c r="D66" i="1"/>
  <c r="F66" i="1"/>
  <c r="G66" i="1"/>
  <c r="H66" i="1"/>
  <c r="J66" i="1"/>
  <c r="K66" i="1"/>
  <c r="L66" i="1"/>
  <c r="B68" i="1"/>
  <c r="C68" i="1"/>
  <c r="D68" i="1"/>
  <c r="F68" i="1"/>
  <c r="G68" i="1"/>
  <c r="H68" i="1"/>
  <c r="J68" i="1"/>
  <c r="K68" i="1"/>
  <c r="L68" i="1"/>
  <c r="D69" i="1"/>
  <c r="G69" i="1"/>
  <c r="H69" i="1"/>
  <c r="L69" i="1"/>
  <c r="B71" i="1"/>
  <c r="C71" i="1"/>
  <c r="D71" i="1"/>
  <c r="F71" i="1"/>
  <c r="G71" i="1"/>
  <c r="H71" i="1"/>
  <c r="J71" i="1"/>
  <c r="K71" i="1"/>
  <c r="L71" i="1"/>
  <c r="B74" i="1"/>
  <c r="C74" i="1"/>
  <c r="D74" i="1"/>
  <c r="F74" i="1"/>
  <c r="G74" i="1"/>
  <c r="H74" i="1"/>
  <c r="J74" i="1"/>
  <c r="K74" i="1"/>
  <c r="L74" i="1"/>
  <c r="O8" i="4"/>
  <c r="S8" i="4"/>
  <c r="B62" i="4"/>
  <c r="F62" i="4"/>
  <c r="J62" i="4" s="1"/>
  <c r="S35" i="4"/>
  <c r="F64" i="4"/>
  <c r="G64" i="4"/>
  <c r="H64" i="4"/>
  <c r="J64" i="4"/>
  <c r="K64" i="4"/>
  <c r="L64" i="4"/>
  <c r="F67" i="4"/>
  <c r="G67" i="4"/>
  <c r="H67" i="4"/>
  <c r="J67" i="4"/>
  <c r="K67" i="4"/>
  <c r="L67" i="4"/>
  <c r="F68" i="4"/>
  <c r="G68" i="4"/>
  <c r="H68" i="4"/>
  <c r="J68" i="4"/>
  <c r="K68" i="4"/>
  <c r="L68" i="4"/>
  <c r="F69" i="4"/>
  <c r="G69" i="4"/>
  <c r="H69" i="4"/>
  <c r="J69" i="4"/>
  <c r="K69" i="4"/>
  <c r="L69" i="4"/>
  <c r="F70" i="4"/>
  <c r="G70" i="4"/>
  <c r="H70" i="4"/>
  <c r="J70" i="4"/>
  <c r="K70" i="4"/>
  <c r="L70" i="4"/>
  <c r="G71" i="4"/>
  <c r="H71" i="4"/>
  <c r="J71" i="4"/>
  <c r="K71" i="4"/>
  <c r="L71" i="4"/>
  <c r="F72" i="4"/>
  <c r="G72" i="4"/>
  <c r="H72" i="4"/>
  <c r="J72" i="4"/>
  <c r="K72" i="4"/>
  <c r="L72" i="4"/>
  <c r="F73" i="4"/>
  <c r="G73" i="4"/>
  <c r="J73" i="4"/>
  <c r="K73" i="4"/>
  <c r="L73" i="4"/>
  <c r="F74" i="4"/>
  <c r="G74" i="4"/>
  <c r="H74" i="4"/>
  <c r="J74" i="4"/>
  <c r="K74" i="4"/>
  <c r="L74" i="4"/>
  <c r="F77" i="4"/>
  <c r="G77" i="4"/>
  <c r="H77" i="4"/>
  <c r="J77" i="4"/>
  <c r="K77" i="4"/>
  <c r="L77" i="4"/>
  <c r="F78" i="4"/>
  <c r="G78" i="4"/>
  <c r="H78" i="4"/>
  <c r="J78" i="4"/>
  <c r="K78" i="4"/>
  <c r="L78" i="4"/>
  <c r="C24" i="1"/>
  <c r="L45" i="1"/>
  <c r="D70" i="1"/>
  <c r="H70" i="1"/>
  <c r="H50" i="1"/>
  <c r="T47" i="1" s="1"/>
  <c r="H24" i="1"/>
  <c r="D24" i="1"/>
  <c r="B25" i="4"/>
  <c r="N16" i="4" s="1"/>
  <c r="G50" i="1"/>
  <c r="S47" i="1" s="1"/>
  <c r="K69" i="1"/>
  <c r="F71" i="4"/>
  <c r="J18" i="3"/>
  <c r="B69" i="1"/>
  <c r="J40" i="3"/>
  <c r="J16" i="3"/>
  <c r="J43" i="1"/>
  <c r="J69" i="1"/>
  <c r="M40" i="1"/>
  <c r="M36" i="1"/>
  <c r="J10" i="5"/>
  <c r="O35" i="4"/>
  <c r="J14" i="5"/>
  <c r="J12" i="5"/>
  <c r="J37" i="3"/>
  <c r="J33" i="3"/>
  <c r="J13" i="3"/>
  <c r="M45" i="1"/>
  <c r="K43" i="1"/>
  <c r="C50" i="1"/>
  <c r="O47" i="1" s="1"/>
  <c r="F69" i="1"/>
  <c r="J17" i="1"/>
  <c r="B24" i="1"/>
  <c r="M17" i="1"/>
  <c r="J13" i="5"/>
  <c r="K41" i="3" l="1"/>
  <c r="L40" i="3"/>
  <c r="K25" i="5"/>
  <c r="M26" i="5"/>
  <c r="L27" i="5"/>
  <c r="N23" i="4"/>
  <c r="N22" i="4"/>
  <c r="U41" i="1"/>
  <c r="U47" i="1"/>
  <c r="T10" i="1"/>
  <c r="T21" i="1"/>
  <c r="R10" i="1"/>
  <c r="R21" i="1"/>
  <c r="U10" i="1"/>
  <c r="U21" i="1"/>
  <c r="S10" i="1"/>
  <c r="S21" i="1"/>
  <c r="P10" i="1"/>
  <c r="P21" i="1"/>
  <c r="N10" i="1"/>
  <c r="N21" i="1"/>
  <c r="O10" i="1"/>
  <c r="O21" i="1"/>
  <c r="J52" i="4"/>
  <c r="N49" i="4"/>
  <c r="P15" i="4"/>
  <c r="L25" i="4"/>
  <c r="P19" i="4"/>
  <c r="P10" i="4"/>
  <c r="P16" i="4"/>
  <c r="P21" i="4"/>
  <c r="P24" i="4"/>
  <c r="P23" i="4"/>
  <c r="P18" i="4"/>
  <c r="P11" i="4"/>
  <c r="P12" i="4"/>
  <c r="P13" i="4"/>
  <c r="P17" i="4"/>
  <c r="P14" i="4"/>
  <c r="P20" i="4"/>
  <c r="S19" i="4"/>
  <c r="S15" i="4"/>
  <c r="S10" i="4"/>
  <c r="S16" i="4"/>
  <c r="S21" i="4"/>
  <c r="S24" i="4"/>
  <c r="S18" i="4"/>
  <c r="S23" i="4"/>
  <c r="S11" i="4"/>
  <c r="S12" i="4"/>
  <c r="S13" i="4"/>
  <c r="S17" i="4"/>
  <c r="S14" i="4"/>
  <c r="S20" i="4"/>
  <c r="P46" i="4"/>
  <c r="L52" i="4"/>
  <c r="P42" i="4"/>
  <c r="P43" i="4"/>
  <c r="P37" i="4"/>
  <c r="P48" i="4"/>
  <c r="P51" i="4"/>
  <c r="P45" i="4"/>
  <c r="P50" i="4"/>
  <c r="P38" i="4"/>
  <c r="P39" i="4"/>
  <c r="P40" i="4"/>
  <c r="P44" i="4"/>
  <c r="P41" i="4"/>
  <c r="P47" i="4"/>
  <c r="O15" i="4"/>
  <c r="K25" i="4"/>
  <c r="O19" i="4"/>
  <c r="O16" i="4"/>
  <c r="O10" i="4"/>
  <c r="O21" i="4"/>
  <c r="O24" i="4"/>
  <c r="O18" i="4"/>
  <c r="O23" i="4"/>
  <c r="O11" i="4"/>
  <c r="O12" i="4"/>
  <c r="O13" i="4"/>
  <c r="O17" i="4"/>
  <c r="O14" i="4"/>
  <c r="O20" i="4"/>
  <c r="Q31" i="3"/>
  <c r="Q38" i="3"/>
  <c r="Q32" i="3"/>
  <c r="Q37" i="3"/>
  <c r="Q33" i="3"/>
  <c r="Q39" i="3"/>
  <c r="Q36" i="3"/>
  <c r="Q40" i="3"/>
  <c r="Q35" i="3"/>
  <c r="Q41" i="3"/>
  <c r="Q34" i="3"/>
  <c r="I25" i="4"/>
  <c r="U22" i="4" s="1"/>
  <c r="S46" i="4"/>
  <c r="S42" i="4"/>
  <c r="S37" i="4"/>
  <c r="S43" i="4"/>
  <c r="S48" i="4"/>
  <c r="S51" i="4"/>
  <c r="S45" i="4"/>
  <c r="S50" i="4"/>
  <c r="S38" i="4"/>
  <c r="S39" i="4"/>
  <c r="S40" i="4"/>
  <c r="S44" i="4"/>
  <c r="S41" i="4"/>
  <c r="S47" i="4"/>
  <c r="T42" i="4"/>
  <c r="T46" i="4"/>
  <c r="T43" i="4"/>
  <c r="T37" i="4"/>
  <c r="T48" i="4"/>
  <c r="T51" i="4"/>
  <c r="T50" i="4"/>
  <c r="T45" i="4"/>
  <c r="T38" i="4"/>
  <c r="T39" i="4"/>
  <c r="T40" i="4"/>
  <c r="T44" i="4"/>
  <c r="T41" i="4"/>
  <c r="T47" i="4"/>
  <c r="M11" i="4"/>
  <c r="N15" i="4"/>
  <c r="J25" i="4"/>
  <c r="N19" i="4"/>
  <c r="N10" i="4"/>
  <c r="N21" i="4"/>
  <c r="N24" i="4"/>
  <c r="N18" i="4"/>
  <c r="N11" i="4"/>
  <c r="N12" i="4"/>
  <c r="N13" i="4"/>
  <c r="N17" i="4"/>
  <c r="N14" i="4"/>
  <c r="N20" i="4"/>
  <c r="O42" i="4"/>
  <c r="K52" i="4"/>
  <c r="O46" i="4"/>
  <c r="O37" i="4"/>
  <c r="O43" i="4"/>
  <c r="O48" i="4"/>
  <c r="O51" i="4"/>
  <c r="O50" i="4"/>
  <c r="O45" i="4"/>
  <c r="O38" i="4"/>
  <c r="O39" i="4"/>
  <c r="O40" i="4"/>
  <c r="O44" i="4"/>
  <c r="O41" i="4"/>
  <c r="O47" i="4"/>
  <c r="L13" i="3"/>
  <c r="L19" i="3"/>
  <c r="L12" i="3"/>
  <c r="L14" i="3"/>
  <c r="L18" i="3"/>
  <c r="L11" i="3"/>
  <c r="L17" i="3"/>
  <c r="L10" i="3"/>
  <c r="L9" i="3"/>
  <c r="L16" i="3"/>
  <c r="L15" i="3"/>
  <c r="I20" i="3"/>
  <c r="R9" i="3" s="1"/>
  <c r="I42" i="3"/>
  <c r="N42" i="4"/>
  <c r="N46" i="4"/>
  <c r="N43" i="4"/>
  <c r="N37" i="4"/>
  <c r="N48" i="4"/>
  <c r="N51" i="4"/>
  <c r="N50" i="4"/>
  <c r="N45" i="4"/>
  <c r="N38" i="4"/>
  <c r="N39" i="4"/>
  <c r="N40" i="4"/>
  <c r="N44" i="4"/>
  <c r="N41" i="4"/>
  <c r="N47" i="4"/>
  <c r="M9" i="3"/>
  <c r="M17" i="3"/>
  <c r="M16" i="3"/>
  <c r="M15" i="3"/>
  <c r="M10" i="3"/>
  <c r="M14" i="3"/>
  <c r="M11" i="3"/>
  <c r="M13" i="3"/>
  <c r="M18" i="3"/>
  <c r="M19" i="3"/>
  <c r="M12" i="3"/>
  <c r="O39" i="3"/>
  <c r="O31" i="3"/>
  <c r="E52" i="4"/>
  <c r="M38" i="4"/>
  <c r="R42" i="4"/>
  <c r="R46" i="4"/>
  <c r="R43" i="4"/>
  <c r="R37" i="4"/>
  <c r="R48" i="4"/>
  <c r="R51" i="4"/>
  <c r="R45" i="4"/>
  <c r="R50" i="4"/>
  <c r="R38" i="4"/>
  <c r="R39" i="4"/>
  <c r="R40" i="4"/>
  <c r="R44" i="4"/>
  <c r="R41" i="4"/>
  <c r="R47" i="4"/>
  <c r="P13" i="3"/>
  <c r="P19" i="3"/>
  <c r="P12" i="3"/>
  <c r="P18" i="3"/>
  <c r="P11" i="3"/>
  <c r="P14" i="3"/>
  <c r="P17" i="3"/>
  <c r="P10" i="3"/>
  <c r="P15" i="3"/>
  <c r="P9" i="3"/>
  <c r="P16" i="3"/>
  <c r="I52" i="4"/>
  <c r="O13" i="3"/>
  <c r="O12" i="3"/>
  <c r="O17" i="3"/>
  <c r="O19" i="3"/>
  <c r="O18" i="3"/>
  <c r="O16" i="3"/>
  <c r="O9" i="3"/>
  <c r="O10" i="3"/>
  <c r="O15" i="3"/>
  <c r="O14" i="3"/>
  <c r="O11" i="3"/>
  <c r="P39" i="3"/>
  <c r="P31" i="3"/>
  <c r="T19" i="4"/>
  <c r="T15" i="4"/>
  <c r="T16" i="4"/>
  <c r="T10" i="4"/>
  <c r="T24" i="4"/>
  <c r="T21" i="4"/>
  <c r="T23" i="4"/>
  <c r="T18" i="4"/>
  <c r="T11" i="4"/>
  <c r="T12" i="4"/>
  <c r="T13" i="4"/>
  <c r="T17" i="4"/>
  <c r="T14" i="4"/>
  <c r="T20" i="4"/>
  <c r="Q9" i="3"/>
  <c r="Q18" i="3"/>
  <c r="Q17" i="3"/>
  <c r="Q16" i="3"/>
  <c r="Q11" i="3"/>
  <c r="Q15" i="3"/>
  <c r="Q14" i="3"/>
  <c r="Q10" i="3"/>
  <c r="Q13" i="3"/>
  <c r="Q19" i="3"/>
  <c r="Q12" i="3"/>
  <c r="K9" i="3"/>
  <c r="K16" i="3"/>
  <c r="K11" i="3"/>
  <c r="K15" i="3"/>
  <c r="K18" i="3"/>
  <c r="K14" i="3"/>
  <c r="K10" i="3"/>
  <c r="K13" i="3"/>
  <c r="K19" i="3"/>
  <c r="K12" i="3"/>
  <c r="K17" i="3"/>
  <c r="M35" i="3"/>
  <c r="M34" i="3"/>
  <c r="M39" i="3"/>
  <c r="M41" i="3"/>
  <c r="M38" i="3"/>
  <c r="M40" i="3"/>
  <c r="M31" i="3"/>
  <c r="M32" i="3"/>
  <c r="M37" i="3"/>
  <c r="M36" i="3"/>
  <c r="M33" i="3"/>
  <c r="R15" i="4"/>
  <c r="R19" i="4"/>
  <c r="R16" i="4"/>
  <c r="R10" i="4"/>
  <c r="R21" i="4"/>
  <c r="R24" i="4"/>
  <c r="R18" i="4"/>
  <c r="R23" i="4"/>
  <c r="R11" i="4"/>
  <c r="R12" i="4"/>
  <c r="R13" i="4"/>
  <c r="R17" i="4"/>
  <c r="R14" i="4"/>
  <c r="R20" i="4"/>
  <c r="N13" i="3"/>
  <c r="N12" i="3"/>
  <c r="N15" i="3"/>
  <c r="N14" i="3"/>
  <c r="N9" i="3"/>
  <c r="N18" i="3"/>
  <c r="N10" i="3"/>
  <c r="N17" i="3"/>
  <c r="N16" i="3"/>
  <c r="N11" i="3"/>
  <c r="N19" i="3"/>
  <c r="Q15" i="1"/>
  <c r="Q10" i="1"/>
  <c r="T49" i="1"/>
  <c r="T41" i="1"/>
  <c r="S43" i="1"/>
  <c r="S41" i="1"/>
  <c r="R48" i="1"/>
  <c r="R41" i="1"/>
  <c r="P40" i="1"/>
  <c r="P41" i="1"/>
  <c r="O43" i="1"/>
  <c r="O41" i="1"/>
  <c r="N38" i="1"/>
  <c r="N41" i="1"/>
  <c r="I69" i="1"/>
  <c r="T15" i="1"/>
  <c r="U15" i="1"/>
  <c r="S15" i="1"/>
  <c r="R15" i="1"/>
  <c r="P11" i="1"/>
  <c r="P15" i="1"/>
  <c r="O17" i="1"/>
  <c r="O15" i="1"/>
  <c r="N16" i="1"/>
  <c r="N15" i="1"/>
  <c r="Q19" i="1"/>
  <c r="O7" i="3"/>
  <c r="E50" i="1"/>
  <c r="Q47" i="1" s="1"/>
  <c r="E69" i="1"/>
  <c r="M70" i="4"/>
  <c r="E70" i="4"/>
  <c r="E64" i="1"/>
  <c r="E74" i="1"/>
  <c r="I68" i="1"/>
  <c r="I64" i="1"/>
  <c r="E74" i="4"/>
  <c r="E65" i="4"/>
  <c r="I70" i="4"/>
  <c r="E70" i="1"/>
  <c r="M69" i="1"/>
  <c r="M62" i="1"/>
  <c r="E62" i="1"/>
  <c r="I62" i="1"/>
  <c r="M65" i="4"/>
  <c r="I65" i="4"/>
  <c r="E71" i="1"/>
  <c r="M67" i="4"/>
  <c r="I71" i="1"/>
  <c r="I61" i="1"/>
  <c r="E78" i="4"/>
  <c r="M74" i="1"/>
  <c r="I74" i="1"/>
  <c r="M78" i="4"/>
  <c r="I78" i="4"/>
  <c r="I73" i="1"/>
  <c r="M73" i="1"/>
  <c r="N48" i="1"/>
  <c r="E73" i="1"/>
  <c r="M71" i="1"/>
  <c r="M75" i="4"/>
  <c r="I75" i="4"/>
  <c r="E75" i="4"/>
  <c r="M70" i="1"/>
  <c r="I70" i="1"/>
  <c r="M73" i="4"/>
  <c r="E73" i="4"/>
  <c r="I73" i="4"/>
  <c r="M68" i="1"/>
  <c r="E68" i="1"/>
  <c r="M64" i="1"/>
  <c r="I67" i="4"/>
  <c r="E67" i="4"/>
  <c r="J25" i="5"/>
  <c r="E31" i="5"/>
  <c r="T20" i="1"/>
  <c r="T12" i="1"/>
  <c r="M61" i="1"/>
  <c r="M74" i="4"/>
  <c r="I74" i="4"/>
  <c r="J31" i="3"/>
  <c r="P14" i="1"/>
  <c r="M77" i="4"/>
  <c r="I31" i="5"/>
  <c r="R28" i="5" s="1"/>
  <c r="K27" i="5"/>
  <c r="M10" i="5"/>
  <c r="Q9" i="5"/>
  <c r="E42" i="3"/>
  <c r="J9" i="5"/>
  <c r="O22" i="1"/>
  <c r="E77" i="4"/>
  <c r="I77" i="4"/>
  <c r="R39" i="1"/>
  <c r="M14" i="5"/>
  <c r="R38" i="1"/>
  <c r="N43" i="1"/>
  <c r="M13" i="5"/>
  <c r="M64" i="4"/>
  <c r="O28" i="5"/>
  <c r="R42" i="1"/>
  <c r="S23" i="1"/>
  <c r="E15" i="5"/>
  <c r="N9" i="5" s="1"/>
  <c r="K75" i="1"/>
  <c r="M11" i="5"/>
  <c r="R37" i="1"/>
  <c r="B29" i="3"/>
  <c r="K29" i="3" s="1"/>
  <c r="U39" i="1"/>
  <c r="U45" i="1"/>
  <c r="U46" i="1"/>
  <c r="U43" i="1"/>
  <c r="P29" i="5"/>
  <c r="U14" i="1"/>
  <c r="P10" i="5"/>
  <c r="L12" i="5"/>
  <c r="K26" i="5"/>
  <c r="M37" i="1"/>
  <c r="U22" i="1"/>
  <c r="R44" i="1"/>
  <c r="R49" i="1"/>
  <c r="O11" i="5"/>
  <c r="E25" i="4"/>
  <c r="P46" i="1"/>
  <c r="P48" i="1"/>
  <c r="K30" i="5"/>
  <c r="P30" i="5"/>
  <c r="E64" i="4"/>
  <c r="R11" i="5"/>
  <c r="R13" i="5"/>
  <c r="R12" i="5"/>
  <c r="O30" i="5"/>
  <c r="M11" i="1"/>
  <c r="O29" i="5"/>
  <c r="O27" i="5"/>
  <c r="J9" i="3"/>
  <c r="P12" i="5"/>
  <c r="Q11" i="5"/>
  <c r="Q12" i="5"/>
  <c r="L28" i="5"/>
  <c r="U42" i="1"/>
  <c r="U36" i="1"/>
  <c r="S38" i="1"/>
  <c r="K12" i="5"/>
  <c r="I71" i="4"/>
  <c r="Q14" i="5"/>
  <c r="E71" i="4"/>
  <c r="K14" i="5"/>
  <c r="Q10" i="5"/>
  <c r="O25" i="5"/>
  <c r="O36" i="3"/>
  <c r="S48" i="1"/>
  <c r="I69" i="4"/>
  <c r="I63" i="1"/>
  <c r="O19" i="1"/>
  <c r="R11" i="1"/>
  <c r="R16" i="1"/>
  <c r="N19" i="1"/>
  <c r="O49" i="1"/>
  <c r="O23" i="1"/>
  <c r="K11" i="5"/>
  <c r="M9" i="5"/>
  <c r="O20" i="1"/>
  <c r="M28" i="5"/>
  <c r="E69" i="4"/>
  <c r="H75" i="1"/>
  <c r="R17" i="1"/>
  <c r="S44" i="1"/>
  <c r="O45" i="1"/>
  <c r="K34" i="3"/>
  <c r="I65" i="1"/>
  <c r="O33" i="3"/>
  <c r="R12" i="1"/>
  <c r="S46" i="1"/>
  <c r="R19" i="1"/>
  <c r="O39" i="1"/>
  <c r="K10" i="5"/>
  <c r="S19" i="1"/>
  <c r="M66" i="4"/>
  <c r="Q29" i="5"/>
  <c r="P35" i="3"/>
  <c r="P40" i="3"/>
  <c r="L35" i="3"/>
  <c r="M72" i="4"/>
  <c r="E72" i="4"/>
  <c r="I72" i="4"/>
  <c r="M71" i="4"/>
  <c r="P37" i="3"/>
  <c r="O38" i="3"/>
  <c r="L33" i="3"/>
  <c r="L38" i="3"/>
  <c r="L31" i="3"/>
  <c r="L39" i="3"/>
  <c r="K36" i="3"/>
  <c r="U40" i="1"/>
  <c r="U48" i="1"/>
  <c r="M66" i="1"/>
  <c r="S37" i="1"/>
  <c r="R36" i="1"/>
  <c r="R43" i="1"/>
  <c r="R40" i="1"/>
  <c r="O48" i="1"/>
  <c r="E66" i="1"/>
  <c r="N40" i="1"/>
  <c r="N36" i="1"/>
  <c r="N46" i="1"/>
  <c r="J50" i="1"/>
  <c r="N44" i="1"/>
  <c r="N42" i="1"/>
  <c r="N45" i="1"/>
  <c r="N39" i="1"/>
  <c r="U13" i="1"/>
  <c r="U11" i="1"/>
  <c r="U20" i="1"/>
  <c r="U19" i="1"/>
  <c r="U17" i="1"/>
  <c r="U18" i="1"/>
  <c r="T23" i="1"/>
  <c r="S20" i="1"/>
  <c r="I66" i="1"/>
  <c r="R23" i="1"/>
  <c r="Q22" i="1"/>
  <c r="Q23" i="1"/>
  <c r="P12" i="1"/>
  <c r="O11" i="1"/>
  <c r="O14" i="1"/>
  <c r="N12" i="1"/>
  <c r="M69" i="4"/>
  <c r="U37" i="1"/>
  <c r="U44" i="1"/>
  <c r="T40" i="1"/>
  <c r="L75" i="1"/>
  <c r="T38" i="1"/>
  <c r="T39" i="1"/>
  <c r="T46" i="1"/>
  <c r="T37" i="1"/>
  <c r="S40" i="1"/>
  <c r="S42" i="1"/>
  <c r="S39" i="1"/>
  <c r="S45" i="1"/>
  <c r="S36" i="1"/>
  <c r="S49" i="1"/>
  <c r="M65" i="1"/>
  <c r="R45" i="1"/>
  <c r="P49" i="1"/>
  <c r="P37" i="1"/>
  <c r="P42" i="1"/>
  <c r="P38" i="1"/>
  <c r="C75" i="1"/>
  <c r="N37" i="1"/>
  <c r="E65" i="1"/>
  <c r="U16" i="1"/>
  <c r="T14" i="1"/>
  <c r="G75" i="1"/>
  <c r="S12" i="1"/>
  <c r="R13" i="1"/>
  <c r="F75" i="1"/>
  <c r="R22" i="1"/>
  <c r="R18" i="1"/>
  <c r="P19" i="1"/>
  <c r="L24" i="1"/>
  <c r="P17" i="1"/>
  <c r="N23" i="1"/>
  <c r="I68" i="4"/>
  <c r="K79" i="4"/>
  <c r="E68" i="4"/>
  <c r="L79" i="4"/>
  <c r="M68" i="4"/>
  <c r="C79" i="4"/>
  <c r="B79" i="4"/>
  <c r="M30" i="5"/>
  <c r="M27" i="5"/>
  <c r="M29" i="5"/>
  <c r="M25" i="5"/>
  <c r="K29" i="5"/>
  <c r="K28" i="5"/>
  <c r="O10" i="5"/>
  <c r="O12" i="5"/>
  <c r="K13" i="5"/>
  <c r="P41" i="3"/>
  <c r="P38" i="3"/>
  <c r="O32" i="3"/>
  <c r="O34" i="3"/>
  <c r="O37" i="3"/>
  <c r="O40" i="3"/>
  <c r="O41" i="3"/>
  <c r="L36" i="3"/>
  <c r="K35" i="3"/>
  <c r="K33" i="3"/>
  <c r="K39" i="3"/>
  <c r="K38" i="3"/>
  <c r="K31" i="3"/>
  <c r="K40" i="3"/>
  <c r="K37" i="3"/>
  <c r="U49" i="1"/>
  <c r="T43" i="1"/>
  <c r="T42" i="1"/>
  <c r="J75" i="1"/>
  <c r="M63" i="1"/>
  <c r="E63" i="1"/>
  <c r="O40" i="1"/>
  <c r="O37" i="1"/>
  <c r="O44" i="1"/>
  <c r="O38" i="1"/>
  <c r="B75" i="1"/>
  <c r="N49" i="1"/>
  <c r="U23" i="1"/>
  <c r="U12" i="1"/>
  <c r="S18" i="1"/>
  <c r="S17" i="1"/>
  <c r="S14" i="1"/>
  <c r="S13" i="1"/>
  <c r="S11" i="1"/>
  <c r="S22" i="1"/>
  <c r="S16" i="1"/>
  <c r="R20" i="1"/>
  <c r="R14" i="1"/>
  <c r="Q11" i="1"/>
  <c r="Q13" i="1"/>
  <c r="M24" i="1"/>
  <c r="Q14" i="1"/>
  <c r="Q16" i="1"/>
  <c r="Q12" i="1"/>
  <c r="Q20" i="1"/>
  <c r="Q17" i="1"/>
  <c r="Q18" i="1"/>
  <c r="O12" i="1"/>
  <c r="O13" i="1"/>
  <c r="K24" i="1"/>
  <c r="O16" i="1"/>
  <c r="O18" i="1"/>
  <c r="N11" i="1"/>
  <c r="N22" i="1"/>
  <c r="N18" i="1"/>
  <c r="J79" i="4"/>
  <c r="E66" i="4"/>
  <c r="H79" i="4"/>
  <c r="G79" i="4"/>
  <c r="I66" i="4"/>
  <c r="L25" i="5"/>
  <c r="Q26" i="5"/>
  <c r="P26" i="5"/>
  <c r="P25" i="5"/>
  <c r="L30" i="5"/>
  <c r="P28" i="5"/>
  <c r="Q30" i="5"/>
  <c r="Q28" i="5"/>
  <c r="Q25" i="5"/>
  <c r="L26" i="5"/>
  <c r="L29" i="5"/>
  <c r="L14" i="5"/>
  <c r="L11" i="5"/>
  <c r="R9" i="5"/>
  <c r="O13" i="5"/>
  <c r="L13" i="5"/>
  <c r="P11" i="5"/>
  <c r="P14" i="5"/>
  <c r="R14" i="5"/>
  <c r="O9" i="5"/>
  <c r="L9" i="5"/>
  <c r="P9" i="5"/>
  <c r="P33" i="3"/>
  <c r="P32" i="3"/>
  <c r="L37" i="3"/>
  <c r="L34" i="3"/>
  <c r="O35" i="3"/>
  <c r="P34" i="3"/>
  <c r="P36" i="3"/>
  <c r="L32" i="3"/>
  <c r="K32" i="3"/>
  <c r="L41" i="3"/>
  <c r="D75" i="1"/>
  <c r="E61" i="1"/>
  <c r="T45" i="1"/>
  <c r="P43" i="1"/>
  <c r="P39" i="1"/>
  <c r="L50" i="1"/>
  <c r="P45" i="1"/>
  <c r="U38" i="1"/>
  <c r="R46" i="1"/>
  <c r="T36" i="1"/>
  <c r="T44" i="1"/>
  <c r="K50" i="1"/>
  <c r="T48" i="1"/>
  <c r="P36" i="1"/>
  <c r="P44" i="1"/>
  <c r="O46" i="1"/>
  <c r="O36" i="1"/>
  <c r="O42" i="1"/>
  <c r="J24" i="1"/>
  <c r="P16" i="1"/>
  <c r="P23" i="1"/>
  <c r="P22" i="1"/>
  <c r="N20" i="1"/>
  <c r="N14" i="1"/>
  <c r="N13" i="1"/>
  <c r="T18" i="1"/>
  <c r="P18" i="1"/>
  <c r="P13" i="1"/>
  <c r="T19" i="1"/>
  <c r="T11" i="1"/>
  <c r="T13" i="1"/>
  <c r="P20" i="1"/>
  <c r="N17" i="1"/>
  <c r="T22" i="1"/>
  <c r="T17" i="1"/>
  <c r="T16" i="1"/>
  <c r="D79" i="4"/>
  <c r="F23" i="5"/>
  <c r="O23" i="5" s="1"/>
  <c r="O7" i="5"/>
  <c r="F29" i="3"/>
  <c r="O29" i="3" s="1"/>
  <c r="F34" i="1"/>
  <c r="N34" i="1"/>
  <c r="B59" i="1"/>
  <c r="B7" i="5"/>
  <c r="N8" i="1"/>
  <c r="F79" i="4"/>
  <c r="I64" i="4"/>
  <c r="R31" i="3" l="1"/>
  <c r="N31" i="3"/>
  <c r="N25" i="5"/>
  <c r="J20" i="3"/>
  <c r="Q11" i="4"/>
  <c r="Q22" i="4"/>
  <c r="U38" i="4"/>
  <c r="U49" i="4"/>
  <c r="Q38" i="4"/>
  <c r="Q49" i="4"/>
  <c r="R25" i="4"/>
  <c r="Q15" i="4"/>
  <c r="M25" i="4"/>
  <c r="Q19" i="4"/>
  <c r="Q10" i="4"/>
  <c r="Q24" i="4"/>
  <c r="Q18" i="4"/>
  <c r="Q20" i="4"/>
  <c r="Q12" i="4"/>
  <c r="Q21" i="4"/>
  <c r="Q23" i="4"/>
  <c r="Q17" i="4"/>
  <c r="Q16" i="4"/>
  <c r="Q14" i="4"/>
  <c r="Q13" i="4"/>
  <c r="T25" i="4"/>
  <c r="M52" i="4"/>
  <c r="Q46" i="4"/>
  <c r="Q42" i="4"/>
  <c r="Q37" i="4"/>
  <c r="Q51" i="4"/>
  <c r="Q47" i="4"/>
  <c r="Q45" i="4"/>
  <c r="Q39" i="4"/>
  <c r="Q48" i="4"/>
  <c r="Q50" i="4"/>
  <c r="Q44" i="4"/>
  <c r="Q43" i="4"/>
  <c r="Q41" i="4"/>
  <c r="Q40" i="4"/>
  <c r="R35" i="3"/>
  <c r="R34" i="3"/>
  <c r="R41" i="3"/>
  <c r="R38" i="3"/>
  <c r="R32" i="3"/>
  <c r="R39" i="3"/>
  <c r="R40" i="3"/>
  <c r="R36" i="3"/>
  <c r="R37" i="3"/>
  <c r="R33" i="3"/>
  <c r="S52" i="4"/>
  <c r="P25" i="4"/>
  <c r="N25" i="4"/>
  <c r="T52" i="4"/>
  <c r="R52" i="4"/>
  <c r="N52" i="4"/>
  <c r="R13" i="3"/>
  <c r="R12" i="3"/>
  <c r="R19" i="3"/>
  <c r="R16" i="3"/>
  <c r="R17" i="3"/>
  <c r="R10" i="3"/>
  <c r="R18" i="3"/>
  <c r="R14" i="3"/>
  <c r="R15" i="3"/>
  <c r="R11" i="3"/>
  <c r="O52" i="4"/>
  <c r="P52" i="4"/>
  <c r="S25" i="4"/>
  <c r="U19" i="4"/>
  <c r="U15" i="4"/>
  <c r="U10" i="4"/>
  <c r="U24" i="4"/>
  <c r="U20" i="4"/>
  <c r="U18" i="4"/>
  <c r="U12" i="4"/>
  <c r="U21" i="4"/>
  <c r="U23" i="4"/>
  <c r="U17" i="4"/>
  <c r="U16" i="4"/>
  <c r="U14" i="4"/>
  <c r="U13" i="4"/>
  <c r="U42" i="4"/>
  <c r="U46" i="4"/>
  <c r="U37" i="4"/>
  <c r="U51" i="4"/>
  <c r="U47" i="4"/>
  <c r="U45" i="4"/>
  <c r="U39" i="4"/>
  <c r="U48" i="4"/>
  <c r="U50" i="4"/>
  <c r="U43" i="4"/>
  <c r="U44" i="4"/>
  <c r="U41" i="4"/>
  <c r="U40" i="4"/>
  <c r="U11" i="4"/>
  <c r="O25" i="4"/>
  <c r="N11" i="5"/>
  <c r="M42" i="3"/>
  <c r="R15" i="5"/>
  <c r="Q42" i="3"/>
  <c r="Q43" i="1"/>
  <c r="Q41" i="1"/>
  <c r="Q48" i="1"/>
  <c r="Q46" i="1"/>
  <c r="Q49" i="1"/>
  <c r="Q40" i="1"/>
  <c r="Q36" i="1"/>
  <c r="Q37" i="1"/>
  <c r="Q39" i="1"/>
  <c r="Q44" i="1"/>
  <c r="Q38" i="1"/>
  <c r="Q42" i="1"/>
  <c r="M50" i="1"/>
  <c r="Q45" i="1"/>
  <c r="I75" i="1"/>
  <c r="M20" i="3"/>
  <c r="N29" i="5"/>
  <c r="N30" i="5"/>
  <c r="K15" i="5"/>
  <c r="J31" i="5"/>
  <c r="N26" i="5"/>
  <c r="N27" i="5"/>
  <c r="N28" i="5"/>
  <c r="J15" i="5"/>
  <c r="R29" i="5"/>
  <c r="R27" i="5"/>
  <c r="R26" i="5"/>
  <c r="R30" i="5"/>
  <c r="O15" i="5"/>
  <c r="N13" i="5"/>
  <c r="N10" i="5"/>
  <c r="N12" i="5"/>
  <c r="S50" i="1"/>
  <c r="O50" i="1"/>
  <c r="N35" i="3"/>
  <c r="N34" i="3"/>
  <c r="N40" i="3"/>
  <c r="N36" i="3"/>
  <c r="J42" i="3"/>
  <c r="N37" i="3"/>
  <c r="N41" i="3"/>
  <c r="N38" i="3"/>
  <c r="N32" i="3"/>
  <c r="N33" i="3"/>
  <c r="N39" i="3"/>
  <c r="M15" i="5"/>
  <c r="R25" i="5"/>
  <c r="R24" i="1"/>
  <c r="N24" i="1"/>
  <c r="N14" i="5"/>
  <c r="M31" i="5"/>
  <c r="N50" i="1"/>
  <c r="O31" i="5"/>
  <c r="Q15" i="5"/>
  <c r="P15" i="5"/>
  <c r="E79" i="4"/>
  <c r="K31" i="5"/>
  <c r="P42" i="3"/>
  <c r="L42" i="3"/>
  <c r="O20" i="3"/>
  <c r="K20" i="3"/>
  <c r="N20" i="3"/>
  <c r="I79" i="4"/>
  <c r="M79" i="4"/>
  <c r="O42" i="3"/>
  <c r="K42" i="3"/>
  <c r="P20" i="3"/>
  <c r="M75" i="1"/>
  <c r="U50" i="1"/>
  <c r="R50" i="1"/>
  <c r="U24" i="1"/>
  <c r="Q24" i="1"/>
  <c r="S24" i="1"/>
  <c r="P24" i="1"/>
  <c r="O24" i="1"/>
  <c r="Q31" i="5"/>
  <c r="T50" i="1"/>
  <c r="P50" i="1"/>
  <c r="E75" i="1"/>
  <c r="T24" i="1"/>
  <c r="P31" i="5"/>
  <c r="L31" i="5"/>
  <c r="L15" i="5"/>
  <c r="L20" i="3"/>
  <c r="Q20" i="3"/>
  <c r="F59" i="1"/>
  <c r="J59" i="1" s="1"/>
  <c r="R34" i="1"/>
  <c r="B23" i="5"/>
  <c r="K23" i="5" s="1"/>
  <c r="K7" i="5"/>
  <c r="R42" i="3" l="1"/>
  <c r="R20" i="3"/>
  <c r="U52" i="4"/>
  <c r="Q25" i="4"/>
  <c r="Q52" i="4"/>
  <c r="U25" i="4"/>
  <c r="Q50" i="1"/>
  <c r="N31" i="5"/>
  <c r="R31" i="5"/>
  <c r="N15" i="5"/>
  <c r="N42" i="3"/>
</calcChain>
</file>

<file path=xl/sharedStrings.xml><?xml version="1.0" encoding="utf-8"?>
<sst xmlns="http://schemas.openxmlformats.org/spreadsheetml/2006/main" count="361" uniqueCount="55">
  <si>
    <t xml:space="preserve"> </t>
  </si>
  <si>
    <t>FINAL SURVEY RESULTS</t>
  </si>
  <si>
    <t>U.S. ORDINARY REINSURANCE NEW BUSINESS MARKET SHARE PERCENTAGES FOR 2021 AND 2022 (AMOUNTS IN $U.S. MILLIONS)</t>
  </si>
  <si>
    <t>Ordinary Reinsurance New Business</t>
  </si>
  <si>
    <t>Percentage Increase</t>
  </si>
  <si>
    <t>Market Share Percentages</t>
  </si>
  <si>
    <t>Company</t>
  </si>
  <si>
    <t>Recur.</t>
  </si>
  <si>
    <t>Port.</t>
  </si>
  <si>
    <t>Retro.</t>
  </si>
  <si>
    <t>Total</t>
  </si>
  <si>
    <t>Equitable</t>
  </si>
  <si>
    <t>Berkshire Hathaway Group</t>
  </si>
  <si>
    <t>Canada Life Reinsurance</t>
  </si>
  <si>
    <t>Employers Reassurance Corp.</t>
  </si>
  <si>
    <t>Gen Re</t>
  </si>
  <si>
    <t>Hannover Re (US)</t>
  </si>
  <si>
    <t>Munich Re (US)</t>
  </si>
  <si>
    <t>Optimum Re (US)</t>
  </si>
  <si>
    <t>Pacific Life Re</t>
  </si>
  <si>
    <t>PartnerRe (US)</t>
  </si>
  <si>
    <t>RGA Re (Canada)</t>
  </si>
  <si>
    <t>RGA Reinsurance Company</t>
  </si>
  <si>
    <t>RMA</t>
  </si>
  <si>
    <t>SCOR Global Life (US)</t>
  </si>
  <si>
    <t>Swiss Re (US)</t>
  </si>
  <si>
    <t>TOTALS</t>
  </si>
  <si>
    <t>U.S. ORDINARY REINSURANCE IN FORCE MARKET SHARE PERCENTAGES FOR 2021 AND 2022 (AMOUNTS IN $U.S. MILLIONS)</t>
  </si>
  <si>
    <t>Ordinary Reinsurance In Force</t>
  </si>
  <si>
    <t>Employers Reassurance Corporation</t>
  </si>
  <si>
    <t>U.S. ORDINARY REINSURANCE (AMOUNTS IN $U.S. MILLIONS)</t>
  </si>
  <si>
    <t>CANADIAN ORDINARY REINSURANCE NEW BUSINESS MARKET SHARE PERCENTAGES FOR 2021 AND 2022 (AMOUNTS IN $CAN MILLIONS)</t>
  </si>
  <si>
    <t>Berkshire Hathaway Group (Sun)</t>
  </si>
  <si>
    <t>Gen Re (Canada)</t>
  </si>
  <si>
    <t>Hannover Re (Canada)</t>
  </si>
  <si>
    <t>Munich Re (Canada)</t>
  </si>
  <si>
    <t>Optimum Re (Canada)</t>
  </si>
  <si>
    <t>PartnerRe (Canada)</t>
  </si>
  <si>
    <t>SCOR Global Life (Canada)</t>
  </si>
  <si>
    <t>Swiss Re (Canada)</t>
  </si>
  <si>
    <t>CANADIAN ORDINARY REINSURANCE IN FORCE MARKET SHARE PERCENTAGES FOR 2021 AND 2022 (AMOUNTS IN $CAN MILLIONS)</t>
  </si>
  <si>
    <t>CANADIAN ORDINARY REINSURANCE (AMOUNTS IN $CAN MILLIONS)</t>
  </si>
  <si>
    <t xml:space="preserve">    Ordinary Reinsurance New Business</t>
  </si>
  <si>
    <t>U.S. GROUP REINSURANCE PREMIUM NEW BUSINESS MARKET SHARE PERCENTAGES FOR 2021 AND 2022 (AMOUNTS IN $U.S. 000s)</t>
  </si>
  <si>
    <t>Group Reinsurance New Business (Premium)</t>
  </si>
  <si>
    <t>Percentage</t>
  </si>
  <si>
    <t>Trad</t>
  </si>
  <si>
    <t>Port</t>
  </si>
  <si>
    <t>Retro</t>
  </si>
  <si>
    <t>Increase</t>
  </si>
  <si>
    <t>Group Reinsurance Plus (Hartford)</t>
  </si>
  <si>
    <t>U.S. GROUP REINSURANCE PREMIUM IN FORCE MARKET SHARE PERCENTAGES FOR 2021 AND 2022 (AMOUNTS IN $U.S. 000s)</t>
  </si>
  <si>
    <t>Group Reinsurance In Force (Premium)</t>
  </si>
  <si>
    <t>CANADIAN GROUP REINSURANCE PREMIUM NEW BUSINESS MARKET SHARE PERCENTAGES FOR 2021 AND 2022 (AMOUNTS IN $CAN 000s)</t>
  </si>
  <si>
    <t>CANADIAN GROUP REINSURANCE PREMIUM IN FORCE MARKET SHARE PERCENTAGES FOR 2021 AND 2022 (AMOUNTS IN $CAN 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</si>
</sst>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409]d\-mmm\-yy;@"/>
  </numFmts>
  <fonts count="10" x14ac:knownFonts="1">
    <font>
      <sz val="10"/>
      <name val="Arial"/>
    </font>
    <font>
      <sz val="10"/>
      <color theme="1"/>
      <name val="Arial"/>
      <family val="2"/>
    </font>
    <font>
      <sz val="10"/>
      <name val="Arial"/>
      <family val="2"/>
    </font>
    <font>
      <sz val="11"/>
      <name val="Arial"/>
      <family val="2"/>
    </font>
    <font>
      <b/>
      <sz val="11"/>
      <name val="Arial"/>
      <family val="2"/>
    </font>
    <font>
      <b/>
      <sz val="11"/>
      <color theme="0"/>
      <name val="Arial"/>
      <family val="2"/>
    </font>
    <font>
      <sz val="11"/>
      <color theme="1"/>
      <name val="Arial"/>
      <family val="2"/>
    </font>
    <font>
      <b/>
      <sz val="11"/>
      <color theme="1"/>
      <name val="Arial"/>
      <family val="2"/>
    </font>
    <font>
      <sz val="10"/>
      <name val="Arial"/>
      <family val="2"/>
    </font>
    <font>
      <b/>
      <i/>
      <sz val="11"/>
      <name val="Arial"/>
      <family val="2"/>
    </font>
  </fonts>
  <fills count="3">
    <fill>
      <patternFill patternType="none"/>
    </fill>
    <fill>
      <patternFill patternType="gray125"/>
    </fill>
    <fill>
      <patternFill patternType="solid">
        <fgColor theme="3"/>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style="double">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s>
  <cellStyleXfs count="3">
    <xf numFmtId="0" fontId="0" fillId="0" borderId="0" applyBorder="0"/>
    <xf numFmtId="43" fontId="2" fillId="0" borderId="0" applyFont="0" applyFill="0" applyBorder="0" applyAlignment="0" applyProtection="0"/>
    <xf numFmtId="9" fontId="8" fillId="0" borderId="0" applyFont="0" applyFill="0" applyBorder="0" applyAlignment="0" applyProtection="0"/>
  </cellStyleXfs>
  <cellXfs count="102">
    <xf numFmtId="0" fontId="0" fillId="0" borderId="0" xfId="0"/>
    <xf numFmtId="0" fontId="3" fillId="0" borderId="0" xfId="0" applyFont="1"/>
    <xf numFmtId="0" fontId="4" fillId="0" borderId="0" xfId="0" applyFont="1"/>
    <xf numFmtId="14" fontId="3" fillId="0" borderId="0" xfId="0" applyNumberFormat="1" applyFont="1"/>
    <xf numFmtId="0" fontId="3" fillId="0" borderId="0" xfId="0" applyFont="1" applyBorder="1"/>
    <xf numFmtId="0" fontId="4" fillId="0" borderId="1" xfId="0" applyFont="1" applyBorder="1"/>
    <xf numFmtId="164" fontId="4" fillId="0" borderId="2" xfId="0" applyNumberFormat="1" applyFont="1" applyBorder="1"/>
    <xf numFmtId="164" fontId="4" fillId="0" borderId="3" xfId="0" applyNumberFormat="1" applyFont="1" applyBorder="1"/>
    <xf numFmtId="164" fontId="4" fillId="0" borderId="5" xfId="0" applyNumberFormat="1" applyFont="1" applyBorder="1"/>
    <xf numFmtId="0" fontId="4" fillId="0" borderId="0" xfId="0" applyFont="1" applyBorder="1"/>
    <xf numFmtId="3" fontId="4" fillId="0" borderId="0" xfId="0" applyNumberFormat="1" applyFont="1" applyBorder="1"/>
    <xf numFmtId="10" fontId="4" fillId="0" borderId="0" xfId="0" applyNumberFormat="1" applyFont="1" applyBorder="1"/>
    <xf numFmtId="164" fontId="4" fillId="0" borderId="0" xfId="0" applyNumberFormat="1" applyFont="1" applyBorder="1"/>
    <xf numFmtId="0" fontId="3" fillId="0" borderId="8" xfId="0" applyFont="1" applyBorder="1"/>
    <xf numFmtId="3" fontId="3" fillId="0" borderId="0" xfId="0" applyNumberFormat="1" applyFont="1" applyBorder="1"/>
    <xf numFmtId="3" fontId="3" fillId="0" borderId="9" xfId="0" applyNumberFormat="1" applyFont="1" applyBorder="1"/>
    <xf numFmtId="3" fontId="3" fillId="0" borderId="10" xfId="0" applyNumberFormat="1" applyFont="1" applyBorder="1"/>
    <xf numFmtId="3" fontId="3" fillId="0" borderId="12" xfId="0" applyNumberFormat="1" applyFont="1" applyBorder="1"/>
    <xf numFmtId="15" fontId="3" fillId="0" borderId="0" xfId="0" applyNumberFormat="1" applyFont="1"/>
    <xf numFmtId="3" fontId="4" fillId="0" borderId="2" xfId="0" applyNumberFormat="1" applyFont="1" applyBorder="1"/>
    <xf numFmtId="3" fontId="4" fillId="0" borderId="3" xfId="0" applyNumberFormat="1" applyFont="1" applyBorder="1"/>
    <xf numFmtId="164" fontId="4" fillId="0" borderId="6" xfId="0" applyNumberFormat="1" applyFont="1" applyBorder="1"/>
    <xf numFmtId="164" fontId="3" fillId="0" borderId="0" xfId="0" applyNumberFormat="1" applyFont="1" applyBorder="1"/>
    <xf numFmtId="3" fontId="4" fillId="0" borderId="6" xfId="0" applyNumberFormat="1" applyFont="1" applyBorder="1"/>
    <xf numFmtId="0" fontId="3" fillId="0" borderId="0" xfId="0" quotePrefix="1" applyFont="1"/>
    <xf numFmtId="37" fontId="3" fillId="0" borderId="12" xfId="1" applyNumberFormat="1" applyFont="1" applyFill="1" applyBorder="1"/>
    <xf numFmtId="37" fontId="3" fillId="0" borderId="0" xfId="1" applyNumberFormat="1" applyFont="1" applyFill="1" applyBorder="1"/>
    <xf numFmtId="3" fontId="3" fillId="0" borderId="0" xfId="0" applyNumberFormat="1" applyFont="1" applyBorder="1" applyAlignment="1">
      <alignment horizontal="right"/>
    </xf>
    <xf numFmtId="3" fontId="3" fillId="0" borderId="9" xfId="0" applyNumberFormat="1" applyFont="1" applyBorder="1" applyAlignment="1">
      <alignment horizontal="right"/>
    </xf>
    <xf numFmtId="9" fontId="3" fillId="0" borderId="0" xfId="0" applyNumberFormat="1" applyFont="1"/>
    <xf numFmtId="165" fontId="3" fillId="0" borderId="0" xfId="0" applyNumberFormat="1" applyFont="1"/>
    <xf numFmtId="37" fontId="3" fillId="0" borderId="0" xfId="1" applyNumberFormat="1" applyFont="1" applyFill="1" applyBorder="1" applyAlignment="1">
      <alignment horizontal="right"/>
    </xf>
    <xf numFmtId="37" fontId="3" fillId="0" borderId="27" xfId="1" applyNumberFormat="1" applyFont="1" applyFill="1" applyBorder="1"/>
    <xf numFmtId="3" fontId="3" fillId="0" borderId="0" xfId="0" applyNumberFormat="1" applyFont="1"/>
    <xf numFmtId="0" fontId="5" fillId="2" borderId="14" xfId="0" applyFont="1" applyFill="1" applyBorder="1"/>
    <xf numFmtId="0" fontId="5" fillId="2" borderId="15" xfId="0" applyFont="1" applyFill="1" applyBorder="1"/>
    <xf numFmtId="0" fontId="5" fillId="2" borderId="16" xfId="0" applyFont="1" applyFill="1" applyBorder="1"/>
    <xf numFmtId="0" fontId="5" fillId="2" borderId="17" xfId="0" applyFont="1" applyFill="1" applyBorder="1"/>
    <xf numFmtId="0" fontId="5" fillId="2" borderId="0" xfId="0" applyFont="1" applyFill="1" applyBorder="1"/>
    <xf numFmtId="0" fontId="5" fillId="2" borderId="10" xfId="0" applyFont="1" applyFill="1" applyBorder="1"/>
    <xf numFmtId="0" fontId="5" fillId="2" borderId="8" xfId="0" applyFont="1" applyFill="1" applyBorder="1"/>
    <xf numFmtId="0" fontId="5" fillId="2" borderId="9" xfId="0" applyFont="1" applyFill="1" applyBorder="1"/>
    <xf numFmtId="0" fontId="5" fillId="2" borderId="12" xfId="0" applyFont="1" applyFill="1" applyBorder="1"/>
    <xf numFmtId="0" fontId="5" fillId="2" borderId="9" xfId="0" applyFont="1" applyFill="1" applyBorder="1" applyAlignment="1">
      <alignment horizontal="center"/>
    </xf>
    <xf numFmtId="0" fontId="5" fillId="2" borderId="18" xfId="0" applyFont="1" applyFill="1" applyBorder="1"/>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22" xfId="0" applyFont="1" applyFill="1" applyBorder="1" applyAlignment="1">
      <alignment horizont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4" xfId="0" applyFont="1" applyFill="1" applyBorder="1"/>
    <xf numFmtId="0" fontId="5" fillId="2" borderId="11" xfId="0" applyFont="1" applyFill="1" applyBorder="1"/>
    <xf numFmtId="0" fontId="5" fillId="2" borderId="11" xfId="0" applyFont="1" applyFill="1" applyBorder="1" applyAlignment="1">
      <alignment horizontal="center"/>
    </xf>
    <xf numFmtId="0" fontId="5" fillId="2" borderId="21" xfId="0" applyFont="1" applyFill="1" applyBorder="1" applyAlignment="1">
      <alignment horizontal="center"/>
    </xf>
    <xf numFmtId="0" fontId="5" fillId="2" borderId="23" xfId="0" applyFont="1" applyFill="1" applyBorder="1" applyAlignment="1">
      <alignment horizontal="center"/>
    </xf>
    <xf numFmtId="164" fontId="3" fillId="0" borderId="12" xfId="0" applyNumberFormat="1" applyFont="1" applyBorder="1"/>
    <xf numFmtId="164" fontId="3" fillId="0" borderId="9" xfId="0" applyNumberFormat="1" applyFont="1" applyBorder="1"/>
    <xf numFmtId="164" fontId="3" fillId="0" borderId="10" xfId="0" applyNumberFormat="1" applyFont="1" applyBorder="1"/>
    <xf numFmtId="164" fontId="4" fillId="0" borderId="7" xfId="0" applyNumberFormat="1" applyFont="1" applyBorder="1"/>
    <xf numFmtId="164" fontId="3" fillId="0" borderId="26" xfId="0" applyNumberFormat="1" applyFont="1" applyBorder="1"/>
    <xf numFmtId="164" fontId="3" fillId="0" borderId="25" xfId="0" applyNumberFormat="1" applyFont="1" applyBorder="1"/>
    <xf numFmtId="164" fontId="3" fillId="0" borderId="11" xfId="0" applyNumberFormat="1" applyFont="1" applyBorder="1"/>
    <xf numFmtId="164" fontId="3" fillId="0" borderId="13" xfId="0" applyNumberFormat="1" applyFont="1" applyBorder="1"/>
    <xf numFmtId="164" fontId="4" fillId="0" borderId="4" xfId="0" applyNumberFormat="1" applyFont="1" applyBorder="1"/>
    <xf numFmtId="164" fontId="3" fillId="0" borderId="28" xfId="0" applyNumberFormat="1" applyFont="1" applyBorder="1"/>
    <xf numFmtId="3" fontId="3" fillId="0" borderId="29" xfId="0" applyNumberFormat="1" applyFont="1" applyBorder="1"/>
    <xf numFmtId="3" fontId="4" fillId="0" borderId="7" xfId="0" applyNumberFormat="1" applyFont="1" applyBorder="1"/>
    <xf numFmtId="0" fontId="6" fillId="0" borderId="8" xfId="0" applyFont="1" applyBorder="1"/>
    <xf numFmtId="3" fontId="6" fillId="0" borderId="0" xfId="0" applyNumberFormat="1" applyFont="1" applyBorder="1"/>
    <xf numFmtId="3" fontId="6" fillId="0" borderId="9" xfId="0" applyNumberFormat="1" applyFont="1" applyBorder="1"/>
    <xf numFmtId="164" fontId="6" fillId="0" borderId="12" xfId="0" applyNumberFormat="1" applyFont="1" applyBorder="1"/>
    <xf numFmtId="164" fontId="6" fillId="0" borderId="0" xfId="0" applyNumberFormat="1" applyFont="1" applyBorder="1"/>
    <xf numFmtId="164" fontId="6" fillId="0" borderId="9" xfId="0" applyNumberFormat="1" applyFont="1" applyBorder="1"/>
    <xf numFmtId="164" fontId="6" fillId="0" borderId="10" xfId="0" applyNumberFormat="1" applyFont="1" applyBorder="1"/>
    <xf numFmtId="0" fontId="1" fillId="0" borderId="0" xfId="0" applyFont="1"/>
    <xf numFmtId="3" fontId="6" fillId="0" borderId="9" xfId="0" applyNumberFormat="1" applyFont="1" applyBorder="1" applyAlignment="1">
      <alignment horizontal="right"/>
    </xf>
    <xf numFmtId="3" fontId="6" fillId="0" borderId="12" xfId="0" applyNumberFormat="1" applyFont="1" applyBorder="1"/>
    <xf numFmtId="3" fontId="7" fillId="0" borderId="2" xfId="0" applyNumberFormat="1" applyFont="1" applyBorder="1"/>
    <xf numFmtId="3" fontId="7" fillId="0" borderId="3" xfId="0" applyNumberFormat="1" applyFont="1" applyBorder="1"/>
    <xf numFmtId="0" fontId="7" fillId="0" borderId="1" xfId="0" applyFont="1" applyBorder="1"/>
    <xf numFmtId="164" fontId="7" fillId="0" borderId="2" xfId="0" applyNumberFormat="1" applyFont="1" applyBorder="1"/>
    <xf numFmtId="164" fontId="7" fillId="0" borderId="3" xfId="0" applyNumberFormat="1" applyFont="1" applyBorder="1"/>
    <xf numFmtId="164" fontId="7" fillId="0" borderId="6" xfId="0" applyNumberFormat="1" applyFont="1" applyBorder="1"/>
    <xf numFmtId="3" fontId="6" fillId="0" borderId="10" xfId="0" applyNumberFormat="1" applyFont="1" applyBorder="1"/>
    <xf numFmtId="3" fontId="7" fillId="0" borderId="7" xfId="0" applyNumberFormat="1" applyFont="1" applyBorder="1"/>
    <xf numFmtId="3" fontId="7" fillId="0" borderId="6" xfId="0" applyNumberFormat="1" applyFont="1" applyBorder="1"/>
    <xf numFmtId="37" fontId="6" fillId="0" borderId="0" xfId="1" applyNumberFormat="1" applyFont="1" applyFill="1" applyBorder="1"/>
    <xf numFmtId="164" fontId="6" fillId="0" borderId="11" xfId="0" applyNumberFormat="1" applyFont="1" applyBorder="1"/>
    <xf numFmtId="164" fontId="6" fillId="0" borderId="13" xfId="0" applyNumberFormat="1" applyFont="1" applyBorder="1"/>
    <xf numFmtId="37" fontId="6" fillId="0" borderId="12" xfId="1" applyNumberFormat="1" applyFont="1" applyFill="1" applyBorder="1"/>
    <xf numFmtId="9" fontId="0" fillId="0" borderId="0" xfId="2" applyFont="1"/>
    <xf numFmtId="3" fontId="0" fillId="0" borderId="0" xfId="0" applyNumberFormat="1"/>
    <xf numFmtId="164" fontId="0" fillId="0" borderId="0" xfId="2" applyNumberFormat="1" applyFont="1" applyFill="1"/>
    <xf numFmtId="0" fontId="9" fillId="0" borderId="0" xfId="0" applyFont="1"/>
    <xf numFmtId="0" fontId="9"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5" fillId="2" borderId="12" xfId="0" applyFont="1" applyFill="1" applyBorder="1" applyAlignment="1">
      <alignment horizontal="center"/>
    </xf>
    <xf numFmtId="0" fontId="5" fillId="2" borderId="0" xfId="0" applyFont="1" applyFill="1" applyBorder="1" applyAlignment="1">
      <alignment horizontal="center"/>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3"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9525</xdr:rowOff>
    </xdr:from>
    <xdr:to>
      <xdr:col>19</xdr:col>
      <xdr:colOff>257175</xdr:colOff>
      <xdr:row>11</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8800" y="657225"/>
          <a:ext cx="10010775" cy="11715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solidFill>
              <a:schemeClr val="bg1"/>
            </a:solidFill>
            <a:effectLst/>
            <a:latin typeface="Arial" panose="020B0604020202020204" pitchFamily="34" charset="0"/>
            <a:ea typeface="+mn-ea"/>
            <a:cs typeface="Arial" panose="020B0604020202020204" pitchFamily="34" charset="0"/>
          </a:endParaRPr>
        </a:p>
        <a:p>
          <a:r>
            <a:rPr lang="en-US" sz="1400">
              <a:solidFill>
                <a:schemeClr val="bg1"/>
              </a:solidFill>
              <a:effectLst/>
              <a:latin typeface="Arial" panose="020B0604020202020204" pitchFamily="34" charset="0"/>
              <a:ea typeface="+mn-ea"/>
              <a:cs typeface="Arial" panose="020B0604020202020204" pitchFamily="34" charset="0"/>
            </a:rPr>
            <a:t>Munich Re prepared this survey on behalf of the Society of Actuaries Reinsurance Section as a service to section members. The participating companies provide the results in response to the survey. These results are not audited and Munich Re, the Society of Actuaries and the Reinsurance Section take no responsibility for the accuracy of the reported figures.</a:t>
          </a:r>
          <a:endParaRPr lang="en-US"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5" x14ac:dyDescent="0.25"/>
  <sheetData/>
  <printOptions horizontalCentered="1"/>
  <pageMargins left="0.25" right="0.25" top="0.75" bottom="0.75" header="0.3" footer="0.3"/>
  <pageSetup scale="50" orientation="landscape" r:id="rId1"/>
  <headerFooter alignWithMargins="0">
    <oddHeader>&amp;C2018 SOA LIFE REINSURANCE SURVEY</oddHeader>
    <oddFooter>&amp;CPRELIMINARY DRAFT RESULTS - SUBJECT TO CHANGE&amp;Rpage &amp;P of &amp;N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2"/>
  <sheetViews>
    <sheetView tabSelected="1" zoomScale="80" zoomScaleNormal="80" zoomScaleSheetLayoutView="100" workbookViewId="0"/>
  </sheetViews>
  <sheetFormatPr defaultColWidth="8.81640625" defaultRowHeight="16" customHeight="1" x14ac:dyDescent="0.25"/>
  <cols>
    <col min="1" max="1" width="29.7265625" customWidth="1"/>
    <col min="2" max="3" width="10.453125" bestFit="1" customWidth="1"/>
    <col min="4" max="4" width="8.81640625" bestFit="1" customWidth="1"/>
    <col min="5" max="7" width="10.453125" bestFit="1" customWidth="1"/>
    <col min="8" max="8" width="8.81640625" bestFit="1" customWidth="1"/>
    <col min="9" max="9" width="10.453125" bestFit="1" customWidth="1"/>
    <col min="10" max="11" width="10.1796875" bestFit="1" customWidth="1"/>
    <col min="12" max="12" width="8.453125" bestFit="1" customWidth="1"/>
    <col min="13" max="13" width="10.1796875" bestFit="1" customWidth="1"/>
    <col min="14" max="14" width="10.453125" customWidth="1"/>
    <col min="15" max="15" width="9.26953125" bestFit="1" customWidth="1"/>
    <col min="16" max="21" width="8.1796875" bestFit="1" customWidth="1"/>
  </cols>
  <sheetData>
    <row r="1" spans="1:21" ht="16" customHeight="1" x14ac:dyDescent="0.3">
      <c r="A1" s="1" t="s">
        <v>0</v>
      </c>
      <c r="B1" s="1" t="s">
        <v>0</v>
      </c>
      <c r="C1" s="1"/>
      <c r="D1" s="1"/>
      <c r="E1" s="1"/>
      <c r="F1" s="1"/>
      <c r="G1" s="1"/>
      <c r="H1" s="1"/>
      <c r="I1" s="1"/>
      <c r="J1" s="1"/>
      <c r="K1" s="1"/>
      <c r="L1" s="1"/>
      <c r="M1" s="1"/>
      <c r="N1" s="1"/>
      <c r="O1" s="1"/>
      <c r="P1" s="1"/>
      <c r="Q1" s="1"/>
      <c r="R1" s="1"/>
      <c r="S1" s="1"/>
      <c r="T1" s="1"/>
      <c r="U1" s="1"/>
    </row>
    <row r="2" spans="1:21" ht="16" customHeight="1" x14ac:dyDescent="0.3">
      <c r="A2" s="1"/>
      <c r="B2" s="30"/>
      <c r="C2" s="1"/>
      <c r="D2" s="1"/>
      <c r="E2" s="1"/>
      <c r="F2" s="1"/>
      <c r="G2" s="1"/>
      <c r="H2" s="1"/>
      <c r="I2" s="1"/>
      <c r="J2" s="1"/>
      <c r="K2" s="1"/>
      <c r="L2" s="1"/>
      <c r="M2" s="1"/>
      <c r="N2" s="1"/>
      <c r="O2" s="1"/>
      <c r="P2" s="1"/>
      <c r="Q2" s="1"/>
      <c r="R2" s="1"/>
      <c r="S2" s="1"/>
      <c r="T2" s="1"/>
      <c r="U2" s="1"/>
    </row>
    <row r="3" spans="1:21" ht="16" customHeight="1" x14ac:dyDescent="0.3">
      <c r="A3" s="94" t="s">
        <v>1</v>
      </c>
      <c r="B3" s="94"/>
      <c r="C3" s="94"/>
      <c r="D3" s="94"/>
      <c r="E3" s="94"/>
      <c r="F3" s="94"/>
      <c r="G3" s="94"/>
      <c r="H3" s="94"/>
      <c r="I3" s="94"/>
      <c r="J3" s="94"/>
      <c r="K3" s="94"/>
      <c r="L3" s="94"/>
      <c r="M3" s="94"/>
      <c r="N3" s="94"/>
      <c r="O3" s="94"/>
      <c r="P3" s="94"/>
      <c r="Q3" s="94"/>
      <c r="R3" s="94"/>
      <c r="S3" s="94"/>
      <c r="T3" s="94"/>
      <c r="U3" s="94"/>
    </row>
    <row r="4" spans="1:21" ht="16" customHeight="1" x14ac:dyDescent="0.3">
      <c r="A4" s="95" t="s">
        <v>2</v>
      </c>
      <c r="B4" s="95"/>
      <c r="C4" s="95"/>
      <c r="D4" s="95"/>
      <c r="E4" s="95"/>
      <c r="F4" s="95"/>
      <c r="G4" s="95"/>
      <c r="H4" s="95"/>
      <c r="I4" s="95"/>
      <c r="J4" s="95"/>
      <c r="K4" s="95"/>
      <c r="L4" s="95"/>
      <c r="M4" s="95"/>
      <c r="N4" s="95"/>
      <c r="O4" s="95"/>
      <c r="P4" s="95"/>
      <c r="Q4" s="95"/>
      <c r="R4" s="95"/>
      <c r="S4" s="95"/>
      <c r="T4" s="95"/>
      <c r="U4" s="95"/>
    </row>
    <row r="5" spans="1:21" ht="16" customHeight="1" thickBot="1" x14ac:dyDescent="0.35">
      <c r="A5" s="1"/>
      <c r="B5" s="1"/>
      <c r="C5" s="1"/>
      <c r="D5" s="1"/>
      <c r="E5" s="1"/>
      <c r="F5" s="1"/>
      <c r="G5" s="1"/>
      <c r="H5" s="1"/>
      <c r="I5" s="1"/>
      <c r="J5" s="1"/>
      <c r="K5" s="1"/>
      <c r="L5" s="1"/>
      <c r="M5" s="1"/>
      <c r="N5" s="1"/>
      <c r="O5" s="1"/>
      <c r="P5" s="1"/>
      <c r="Q5" s="1"/>
      <c r="R5" s="1"/>
      <c r="S5" s="1"/>
      <c r="T5" s="1"/>
      <c r="U5" s="1"/>
    </row>
    <row r="6" spans="1:21" ht="16" customHeight="1" x14ac:dyDescent="0.3">
      <c r="A6" s="34"/>
      <c r="B6" s="35"/>
      <c r="C6" s="35"/>
      <c r="D6" s="35"/>
      <c r="E6" s="35"/>
      <c r="F6" s="35"/>
      <c r="G6" s="35"/>
      <c r="H6" s="35"/>
      <c r="I6" s="35"/>
      <c r="J6" s="35"/>
      <c r="K6" s="35"/>
      <c r="L6" s="35"/>
      <c r="M6" s="35"/>
      <c r="N6" s="35"/>
      <c r="O6" s="35"/>
      <c r="P6" s="35"/>
      <c r="Q6" s="35"/>
      <c r="R6" s="35"/>
      <c r="S6" s="35"/>
      <c r="T6" s="35"/>
      <c r="U6" s="36"/>
    </row>
    <row r="7" spans="1:21" ht="16" customHeight="1" x14ac:dyDescent="0.3">
      <c r="A7" s="37"/>
      <c r="B7" s="98" t="s">
        <v>3</v>
      </c>
      <c r="C7" s="98"/>
      <c r="D7" s="98"/>
      <c r="E7" s="98"/>
      <c r="F7" s="98"/>
      <c r="G7" s="98"/>
      <c r="H7" s="98"/>
      <c r="I7" s="100"/>
      <c r="J7" s="97" t="s">
        <v>4</v>
      </c>
      <c r="K7" s="98"/>
      <c r="L7" s="98"/>
      <c r="M7" s="100"/>
      <c r="N7" s="97" t="s">
        <v>5</v>
      </c>
      <c r="O7" s="98"/>
      <c r="P7" s="98"/>
      <c r="Q7" s="98"/>
      <c r="R7" s="98"/>
      <c r="S7" s="98"/>
      <c r="T7" s="98"/>
      <c r="U7" s="99"/>
    </row>
    <row r="8" spans="1:21" ht="16" customHeight="1" x14ac:dyDescent="0.3">
      <c r="A8" s="40"/>
      <c r="B8" s="38"/>
      <c r="C8" s="38">
        <v>2021</v>
      </c>
      <c r="D8" s="38"/>
      <c r="E8" s="41"/>
      <c r="F8" s="38"/>
      <c r="G8" s="38">
        <v>2022</v>
      </c>
      <c r="H8" s="38"/>
      <c r="I8" s="41"/>
      <c r="J8" s="42"/>
      <c r="K8" s="38"/>
      <c r="L8" s="38"/>
      <c r="M8" s="43" t="s">
        <v>0</v>
      </c>
      <c r="N8" s="38"/>
      <c r="O8" s="38">
        <f>+C8</f>
        <v>2021</v>
      </c>
      <c r="P8" s="38"/>
      <c r="Q8" s="41"/>
      <c r="R8" s="38"/>
      <c r="S8" s="38">
        <f>+G8</f>
        <v>2022</v>
      </c>
      <c r="T8" s="38"/>
      <c r="U8" s="39"/>
    </row>
    <row r="9" spans="1:21" ht="16" customHeight="1" thickBot="1" x14ac:dyDescent="0.35">
      <c r="A9" s="44" t="s">
        <v>6</v>
      </c>
      <c r="B9" s="48" t="s">
        <v>7</v>
      </c>
      <c r="C9" s="48" t="s">
        <v>8</v>
      </c>
      <c r="D9" s="48" t="s">
        <v>9</v>
      </c>
      <c r="E9" s="49" t="s">
        <v>10</v>
      </c>
      <c r="F9" s="45" t="s">
        <v>7</v>
      </c>
      <c r="G9" s="45" t="s">
        <v>8</v>
      </c>
      <c r="H9" s="45" t="s">
        <v>9</v>
      </c>
      <c r="I9" s="46" t="s">
        <v>10</v>
      </c>
      <c r="J9" s="45" t="s">
        <v>7</v>
      </c>
      <c r="K9" s="45" t="s">
        <v>8</v>
      </c>
      <c r="L9" s="45" t="s">
        <v>9</v>
      </c>
      <c r="M9" s="46" t="s">
        <v>10</v>
      </c>
      <c r="N9" s="45" t="s">
        <v>7</v>
      </c>
      <c r="O9" s="45" t="s">
        <v>8</v>
      </c>
      <c r="P9" s="45" t="s">
        <v>9</v>
      </c>
      <c r="Q9" s="46" t="s">
        <v>10</v>
      </c>
      <c r="R9" s="45" t="s">
        <v>7</v>
      </c>
      <c r="S9" s="45" t="s">
        <v>8</v>
      </c>
      <c r="T9" s="45" t="s">
        <v>9</v>
      </c>
      <c r="U9" s="47" t="s">
        <v>10</v>
      </c>
    </row>
    <row r="10" spans="1:21" ht="15" customHeight="1" thickTop="1" x14ac:dyDescent="0.3">
      <c r="A10" s="13" t="s">
        <v>11</v>
      </c>
      <c r="B10" s="14">
        <v>0</v>
      </c>
      <c r="C10" s="14">
        <v>0</v>
      </c>
      <c r="D10" s="14">
        <v>2375.187265</v>
      </c>
      <c r="E10" s="28">
        <f t="shared" ref="E10:E24" si="0">SUM(B10:D10)</f>
        <v>2375.187265</v>
      </c>
      <c r="F10" s="14">
        <v>0</v>
      </c>
      <c r="G10" s="14">
        <v>0</v>
      </c>
      <c r="H10" s="14">
        <v>1824.3245189900001</v>
      </c>
      <c r="I10" s="15">
        <f t="shared" ref="I10:I24" si="1">SUM(F10:H10)</f>
        <v>1824.3245189900001</v>
      </c>
      <c r="J10" s="55">
        <f t="shared" ref="J10:J25" si="2">IF(+B10&gt;0,(+F10-B10)/B10,0)</f>
        <v>0</v>
      </c>
      <c r="K10" s="22">
        <f t="shared" ref="K10:K25" si="3">IF(+C10&gt;0,(+G10-C10)/C10,0)</f>
        <v>0</v>
      </c>
      <c r="L10" s="22">
        <f t="shared" ref="L10:L25" si="4">IF(+D10&gt;0,(+H10-D10)/D10,0)</f>
        <v>-0.23192392201126083</v>
      </c>
      <c r="M10" s="56">
        <f t="shared" ref="M10:M25" si="5">IF(+E10&gt;0,(+I10-E10)/E10,0)</f>
        <v>-0.23192392201126083</v>
      </c>
      <c r="N10" s="22">
        <f t="shared" ref="N10:N24" si="6">+B10/$B$25</f>
        <v>0</v>
      </c>
      <c r="O10" s="22">
        <f t="shared" ref="O10:O24" si="7">+C10/$C$25</f>
        <v>0</v>
      </c>
      <c r="P10" s="22">
        <f t="shared" ref="P10:P24" si="8">+D10/$D$25</f>
        <v>0.40619852172755355</v>
      </c>
      <c r="Q10" s="56">
        <f t="shared" ref="Q10:Q24" si="9">+E10/$E$25</f>
        <v>2.3243915106649993E-3</v>
      </c>
      <c r="R10" s="22">
        <f t="shared" ref="R10:R24" si="10">+F10/$F$25</f>
        <v>0</v>
      </c>
      <c r="S10" s="22">
        <f t="shared" ref="S10:S24" si="11">+G10/$G$25</f>
        <v>0</v>
      </c>
      <c r="T10" s="22">
        <f t="shared" ref="T10:T24" si="12">+H10/$H$25</f>
        <v>0.3285996423814464</v>
      </c>
      <c r="U10" s="57">
        <f t="shared" ref="U10:U24" si="13">+I10/$I$25</f>
        <v>2.4461644666004157E-3</v>
      </c>
    </row>
    <row r="11" spans="1:21" ht="15" customHeight="1" x14ac:dyDescent="0.3">
      <c r="A11" s="13" t="s">
        <v>12</v>
      </c>
      <c r="B11" s="14">
        <v>0</v>
      </c>
      <c r="C11" s="14">
        <v>0</v>
      </c>
      <c r="D11" s="14">
        <v>2075</v>
      </c>
      <c r="E11" s="28">
        <f t="shared" si="0"/>
        <v>2075</v>
      </c>
      <c r="F11" s="14">
        <v>0</v>
      </c>
      <c r="G11" s="14">
        <v>0</v>
      </c>
      <c r="H11" s="14">
        <v>2120</v>
      </c>
      <c r="I11" s="15">
        <f t="shared" si="1"/>
        <v>2120</v>
      </c>
      <c r="J11" s="55">
        <f t="shared" si="2"/>
        <v>0</v>
      </c>
      <c r="K11" s="22">
        <f t="shared" si="3"/>
        <v>0</v>
      </c>
      <c r="L11" s="22">
        <f t="shared" si="4"/>
        <v>2.1686746987951807E-2</v>
      </c>
      <c r="M11" s="56">
        <f t="shared" si="5"/>
        <v>2.1686746987951807E-2</v>
      </c>
      <c r="N11" s="22">
        <f t="shared" si="6"/>
        <v>0</v>
      </c>
      <c r="O11" s="22">
        <f t="shared" si="7"/>
        <v>0</v>
      </c>
      <c r="P11" s="22">
        <f t="shared" si="8"/>
        <v>0.35486125452288225</v>
      </c>
      <c r="Q11" s="56">
        <f t="shared" si="9"/>
        <v>2.030624050449291E-3</v>
      </c>
      <c r="R11" s="22">
        <f t="shared" si="10"/>
        <v>0</v>
      </c>
      <c r="S11" s="22">
        <f t="shared" si="11"/>
        <v>0</v>
      </c>
      <c r="T11" s="22">
        <f t="shared" si="12"/>
        <v>0.38185708441519056</v>
      </c>
      <c r="U11" s="57">
        <f t="shared" si="13"/>
        <v>2.842624004233595E-3</v>
      </c>
    </row>
    <row r="12" spans="1:21" ht="15" customHeight="1" x14ac:dyDescent="0.3">
      <c r="A12" s="13" t="s">
        <v>13</v>
      </c>
      <c r="B12" s="14">
        <v>12291.485144</v>
      </c>
      <c r="C12" s="14">
        <v>0</v>
      </c>
      <c r="D12" s="14">
        <v>0</v>
      </c>
      <c r="E12" s="28">
        <f t="shared" si="0"/>
        <v>12291.485144</v>
      </c>
      <c r="F12" s="14">
        <v>8698.7335829999993</v>
      </c>
      <c r="G12" s="14">
        <v>0</v>
      </c>
      <c r="H12" s="14">
        <v>0</v>
      </c>
      <c r="I12" s="15">
        <f t="shared" si="1"/>
        <v>8698.7335829999993</v>
      </c>
      <c r="J12" s="55">
        <f t="shared" si="2"/>
        <v>-0.29229596903135635</v>
      </c>
      <c r="K12" s="22">
        <f t="shared" si="3"/>
        <v>0</v>
      </c>
      <c r="L12" s="22">
        <f t="shared" si="4"/>
        <v>0</v>
      </c>
      <c r="M12" s="56">
        <f t="shared" si="5"/>
        <v>-0.29229596903135635</v>
      </c>
      <c r="N12" s="22">
        <f t="shared" si="6"/>
        <v>2.0071247518281623E-2</v>
      </c>
      <c r="O12" s="22">
        <f t="shared" si="7"/>
        <v>0</v>
      </c>
      <c r="P12" s="22">
        <f t="shared" si="8"/>
        <v>0</v>
      </c>
      <c r="Q12" s="56">
        <f t="shared" si="9"/>
        <v>1.2028619445371841E-2</v>
      </c>
      <c r="R12" s="22">
        <f t="shared" si="10"/>
        <v>1.4012723745223554E-2</v>
      </c>
      <c r="S12" s="22">
        <f t="shared" si="11"/>
        <v>0</v>
      </c>
      <c r="T12" s="22">
        <f t="shared" si="12"/>
        <v>0</v>
      </c>
      <c r="U12" s="57">
        <f t="shared" si="13"/>
        <v>1.1663787212013541E-2</v>
      </c>
    </row>
    <row r="13" spans="1:21" ht="16" customHeight="1" x14ac:dyDescent="0.3">
      <c r="A13" s="13" t="s">
        <v>14</v>
      </c>
      <c r="B13" s="14">
        <v>0</v>
      </c>
      <c r="C13" s="14">
        <v>0</v>
      </c>
      <c r="D13" s="14">
        <v>0</v>
      </c>
      <c r="E13" s="28">
        <f t="shared" si="0"/>
        <v>0</v>
      </c>
      <c r="F13" s="14">
        <v>0</v>
      </c>
      <c r="G13" s="14">
        <v>0</v>
      </c>
      <c r="H13" s="14">
        <v>0</v>
      </c>
      <c r="I13" s="15">
        <f t="shared" si="1"/>
        <v>0</v>
      </c>
      <c r="J13" s="55">
        <f t="shared" si="2"/>
        <v>0</v>
      </c>
      <c r="K13" s="22">
        <f t="shared" si="3"/>
        <v>0</v>
      </c>
      <c r="L13" s="22">
        <f t="shared" si="4"/>
        <v>0</v>
      </c>
      <c r="M13" s="56">
        <f t="shared" si="5"/>
        <v>0</v>
      </c>
      <c r="N13" s="22">
        <f t="shared" si="6"/>
        <v>0</v>
      </c>
      <c r="O13" s="22">
        <f t="shared" si="7"/>
        <v>0</v>
      </c>
      <c r="P13" s="22">
        <f t="shared" si="8"/>
        <v>0</v>
      </c>
      <c r="Q13" s="56">
        <f t="shared" si="9"/>
        <v>0</v>
      </c>
      <c r="R13" s="22">
        <f t="shared" si="10"/>
        <v>0</v>
      </c>
      <c r="S13" s="22">
        <f t="shared" si="11"/>
        <v>0</v>
      </c>
      <c r="T13" s="22">
        <f t="shared" si="12"/>
        <v>0</v>
      </c>
      <c r="U13" s="57">
        <f t="shared" si="13"/>
        <v>0</v>
      </c>
    </row>
    <row r="14" spans="1:21" ht="16" customHeight="1" x14ac:dyDescent="0.3">
      <c r="A14" s="13" t="s">
        <v>15</v>
      </c>
      <c r="B14" s="14">
        <v>51682.737499582327</v>
      </c>
      <c r="C14" s="14">
        <v>0</v>
      </c>
      <c r="D14" s="14">
        <v>0</v>
      </c>
      <c r="E14" s="28">
        <f t="shared" si="0"/>
        <v>51682.737499582327</v>
      </c>
      <c r="F14" s="14">
        <v>52814.790811999999</v>
      </c>
      <c r="G14" s="14">
        <v>0</v>
      </c>
      <c r="H14" s="14">
        <v>0</v>
      </c>
      <c r="I14" s="15">
        <f t="shared" si="1"/>
        <v>52814.790811999999</v>
      </c>
      <c r="J14" s="55">
        <f t="shared" si="2"/>
        <v>2.1903896101223768E-2</v>
      </c>
      <c r="K14" s="22">
        <f t="shared" si="3"/>
        <v>0</v>
      </c>
      <c r="L14" s="22">
        <f t="shared" si="4"/>
        <v>0</v>
      </c>
      <c r="M14" s="56">
        <f t="shared" si="5"/>
        <v>2.1903896101223768E-2</v>
      </c>
      <c r="N14" s="22">
        <f t="shared" si="6"/>
        <v>8.4394766346267039E-2</v>
      </c>
      <c r="O14" s="22">
        <f t="shared" si="7"/>
        <v>0</v>
      </c>
      <c r="P14" s="22">
        <f t="shared" si="8"/>
        <v>0</v>
      </c>
      <c r="Q14" s="56">
        <f t="shared" si="9"/>
        <v>5.0577450486606904E-2</v>
      </c>
      <c r="R14" s="22">
        <f t="shared" si="10"/>
        <v>8.5078944681863722E-2</v>
      </c>
      <c r="S14" s="22">
        <f t="shared" si="11"/>
        <v>0</v>
      </c>
      <c r="T14" s="22">
        <f t="shared" si="12"/>
        <v>0</v>
      </c>
      <c r="U14" s="57">
        <f t="shared" si="13"/>
        <v>7.0817260443758079E-2</v>
      </c>
    </row>
    <row r="15" spans="1:21" s="74" customFormat="1" ht="16" customHeight="1" x14ac:dyDescent="0.3">
      <c r="A15" s="67" t="s">
        <v>16</v>
      </c>
      <c r="B15" s="68">
        <v>34763.115512819997</v>
      </c>
      <c r="C15" s="68">
        <v>0</v>
      </c>
      <c r="D15" s="68">
        <v>0</v>
      </c>
      <c r="E15" s="75">
        <f t="shared" si="0"/>
        <v>34763.115512819997</v>
      </c>
      <c r="F15" s="68">
        <v>36222.019029330004</v>
      </c>
      <c r="G15" s="68">
        <v>0</v>
      </c>
      <c r="H15" s="68">
        <v>0</v>
      </c>
      <c r="I15" s="69">
        <f t="shared" si="1"/>
        <v>36222.019029330004</v>
      </c>
      <c r="J15" s="70">
        <f>IF(+B15&gt;0,(+F15-B15)/B15,0)</f>
        <v>4.1966995621321397E-2</v>
      </c>
      <c r="K15" s="71">
        <f t="shared" si="3"/>
        <v>0</v>
      </c>
      <c r="L15" s="71">
        <f t="shared" si="4"/>
        <v>0</v>
      </c>
      <c r="M15" s="72">
        <f t="shared" si="5"/>
        <v>4.1966995621321397E-2</v>
      </c>
      <c r="N15" s="71">
        <f t="shared" si="6"/>
        <v>5.6766052904926798E-2</v>
      </c>
      <c r="O15" s="71">
        <f t="shared" si="7"/>
        <v>0</v>
      </c>
      <c r="P15" s="71">
        <f t="shared" si="8"/>
        <v>0</v>
      </c>
      <c r="Q15" s="72">
        <f t="shared" si="9"/>
        <v>3.401967153198994E-2</v>
      </c>
      <c r="R15" s="71">
        <f t="shared" si="10"/>
        <v>5.8349774861961308E-2</v>
      </c>
      <c r="S15" s="71">
        <f t="shared" si="11"/>
        <v>0</v>
      </c>
      <c r="T15" s="71">
        <f t="shared" si="12"/>
        <v>0</v>
      </c>
      <c r="U15" s="73">
        <f t="shared" si="13"/>
        <v>4.8568670176688457E-2</v>
      </c>
    </row>
    <row r="16" spans="1:21" s="74" customFormat="1" ht="16" customHeight="1" x14ac:dyDescent="0.3">
      <c r="A16" s="67" t="s">
        <v>17</v>
      </c>
      <c r="B16" s="68">
        <v>103030</v>
      </c>
      <c r="C16" s="68">
        <v>81808.484870999993</v>
      </c>
      <c r="D16" s="68">
        <v>0</v>
      </c>
      <c r="E16" s="75">
        <f t="shared" si="0"/>
        <v>184838.48487099999</v>
      </c>
      <c r="F16" s="68">
        <v>100641</v>
      </c>
      <c r="G16" s="68">
        <v>98064</v>
      </c>
      <c r="H16" s="68">
        <v>0</v>
      </c>
      <c r="I16" s="69">
        <f t="shared" si="1"/>
        <v>198705</v>
      </c>
      <c r="J16" s="70">
        <f t="shared" si="2"/>
        <v>-2.3187421139473939E-2</v>
      </c>
      <c r="K16" s="71">
        <f t="shared" si="3"/>
        <v>0.198702068063387</v>
      </c>
      <c r="L16" s="71">
        <f t="shared" si="4"/>
        <v>0</v>
      </c>
      <c r="M16" s="72">
        <f t="shared" si="5"/>
        <v>7.5019632078663384E-2</v>
      </c>
      <c r="N16" s="71">
        <f>+B16/$B$25</f>
        <v>0.16824172242668381</v>
      </c>
      <c r="O16" s="71">
        <f t="shared" si="7"/>
        <v>0.20269025253235232</v>
      </c>
      <c r="P16" s="71">
        <f t="shared" si="8"/>
        <v>0</v>
      </c>
      <c r="Q16" s="72">
        <f t="shared" si="9"/>
        <v>0.18088552907357108</v>
      </c>
      <c r="R16" s="71">
        <f t="shared" si="10"/>
        <v>0.16212182118085727</v>
      </c>
      <c r="S16" s="71">
        <f t="shared" si="11"/>
        <v>0.82086612818265992</v>
      </c>
      <c r="T16" s="71">
        <f t="shared" si="12"/>
        <v>0</v>
      </c>
      <c r="U16" s="73">
        <f t="shared" si="13"/>
        <v>0.26643566167982852</v>
      </c>
    </row>
    <row r="17" spans="1:21" ht="16" customHeight="1" x14ac:dyDescent="0.3">
      <c r="A17" s="13" t="s">
        <v>18</v>
      </c>
      <c r="B17" s="14">
        <v>8104.6623406562567</v>
      </c>
      <c r="C17" s="14">
        <v>0</v>
      </c>
      <c r="D17" s="14">
        <v>0</v>
      </c>
      <c r="E17" s="28">
        <f t="shared" si="0"/>
        <v>8104.6623406562567</v>
      </c>
      <c r="F17" s="14">
        <v>6530.5163283548582</v>
      </c>
      <c r="G17" s="14">
        <v>0</v>
      </c>
      <c r="H17" s="14">
        <v>0</v>
      </c>
      <c r="I17" s="15">
        <f t="shared" si="1"/>
        <v>6530.5163283548582</v>
      </c>
      <c r="J17" s="55">
        <f t="shared" si="2"/>
        <v>-0.19422721714202046</v>
      </c>
      <c r="K17" s="22">
        <f t="shared" si="3"/>
        <v>0</v>
      </c>
      <c r="L17" s="22">
        <f t="shared" si="4"/>
        <v>0</v>
      </c>
      <c r="M17" s="56">
        <f t="shared" si="5"/>
        <v>-0.19422721714202046</v>
      </c>
      <c r="N17" s="22">
        <f t="shared" si="6"/>
        <v>1.3234420575353659E-2</v>
      </c>
      <c r="O17" s="22">
        <f t="shared" si="7"/>
        <v>0</v>
      </c>
      <c r="P17" s="22">
        <f t="shared" si="8"/>
        <v>0</v>
      </c>
      <c r="Q17" s="56">
        <f t="shared" si="9"/>
        <v>7.9313360335938506E-3</v>
      </c>
      <c r="R17" s="22">
        <f t="shared" si="10"/>
        <v>1.0519959066426356E-2</v>
      </c>
      <c r="S17" s="22">
        <f t="shared" si="11"/>
        <v>0</v>
      </c>
      <c r="T17" s="22">
        <f t="shared" si="12"/>
        <v>0</v>
      </c>
      <c r="U17" s="57">
        <f t="shared" si="13"/>
        <v>8.7565106014249813E-3</v>
      </c>
    </row>
    <row r="18" spans="1:21" ht="16" customHeight="1" x14ac:dyDescent="0.3">
      <c r="A18" s="13" t="s">
        <v>19</v>
      </c>
      <c r="B18" s="14">
        <v>0</v>
      </c>
      <c r="C18" s="14">
        <v>0</v>
      </c>
      <c r="D18" s="14">
        <v>1397.16849321</v>
      </c>
      <c r="E18" s="28">
        <f t="shared" si="0"/>
        <v>1397.16849321</v>
      </c>
      <c r="F18" s="14">
        <v>0</v>
      </c>
      <c r="G18" s="14">
        <v>0</v>
      </c>
      <c r="H18" s="14">
        <v>1607.4907714000001</v>
      </c>
      <c r="I18" s="15">
        <f t="shared" si="1"/>
        <v>1607.4907714000001</v>
      </c>
      <c r="J18" s="55">
        <f t="shared" si="2"/>
        <v>0</v>
      </c>
      <c r="K18" s="22">
        <f t="shared" si="3"/>
        <v>0</v>
      </c>
      <c r="L18" s="22">
        <f t="shared" si="4"/>
        <v>0.15053465577854816</v>
      </c>
      <c r="M18" s="56">
        <f t="shared" si="5"/>
        <v>0.15053465577854816</v>
      </c>
      <c r="N18" s="22">
        <f t="shared" si="6"/>
        <v>0</v>
      </c>
      <c r="O18" s="22">
        <f t="shared" si="7"/>
        <v>0</v>
      </c>
      <c r="P18" s="22">
        <f t="shared" si="8"/>
        <v>0.23894022374956417</v>
      </c>
      <c r="Q18" s="56">
        <f t="shared" si="9"/>
        <v>1.367288648116734E-3</v>
      </c>
      <c r="R18" s="22">
        <f t="shared" si="10"/>
        <v>0</v>
      </c>
      <c r="S18" s="22">
        <f t="shared" si="11"/>
        <v>0</v>
      </c>
      <c r="T18" s="22">
        <f t="shared" si="12"/>
        <v>0.28954327320336304</v>
      </c>
      <c r="U18" s="57">
        <f t="shared" si="13"/>
        <v>2.1554206855498204E-3</v>
      </c>
    </row>
    <row r="19" spans="1:21" ht="16" customHeight="1" x14ac:dyDescent="0.3">
      <c r="A19" s="13" t="s">
        <v>20</v>
      </c>
      <c r="B19" s="14">
        <v>20824.599999999999</v>
      </c>
      <c r="C19" s="14">
        <v>16724.599999999999</v>
      </c>
      <c r="D19" s="14">
        <v>0</v>
      </c>
      <c r="E19" s="28">
        <f t="shared" si="0"/>
        <v>37549.199999999997</v>
      </c>
      <c r="F19" s="14">
        <v>25049</v>
      </c>
      <c r="G19" s="14">
        <v>460</v>
      </c>
      <c r="H19" s="14">
        <v>0</v>
      </c>
      <c r="I19" s="15">
        <f t="shared" si="1"/>
        <v>25509</v>
      </c>
      <c r="J19" s="55">
        <f t="shared" si="2"/>
        <v>0.2028562373346908</v>
      </c>
      <c r="K19" s="22">
        <f t="shared" si="3"/>
        <v>-0.97249560527606038</v>
      </c>
      <c r="L19" s="22">
        <f t="shared" si="4"/>
        <v>0</v>
      </c>
      <c r="M19" s="56">
        <f t="shared" si="5"/>
        <v>-0.32065130548720072</v>
      </c>
      <c r="N19" s="22">
        <f t="shared" si="6"/>
        <v>3.4005304987350472E-2</v>
      </c>
      <c r="O19" s="22">
        <f t="shared" si="7"/>
        <v>4.1437185920848878E-2</v>
      </c>
      <c r="P19" s="22">
        <f t="shared" si="8"/>
        <v>0</v>
      </c>
      <c r="Q19" s="56">
        <f t="shared" si="9"/>
        <v>3.6746172816930371E-2</v>
      </c>
      <c r="R19" s="22">
        <f t="shared" si="10"/>
        <v>4.0351243516651203E-2</v>
      </c>
      <c r="S19" s="22">
        <f t="shared" si="11"/>
        <v>3.8505304593329207E-3</v>
      </c>
      <c r="T19" s="22">
        <f t="shared" si="12"/>
        <v>0</v>
      </c>
      <c r="U19" s="57">
        <f t="shared" si="13"/>
        <v>3.4204007416978668E-2</v>
      </c>
    </row>
    <row r="20" spans="1:21" ht="16" customHeight="1" x14ac:dyDescent="0.3">
      <c r="A20" s="13" t="s">
        <v>21</v>
      </c>
      <c r="B20" s="14">
        <v>0</v>
      </c>
      <c r="C20" s="14">
        <v>0</v>
      </c>
      <c r="D20" s="14">
        <v>0</v>
      </c>
      <c r="E20" s="28">
        <f t="shared" si="0"/>
        <v>0</v>
      </c>
      <c r="F20" s="14">
        <v>0</v>
      </c>
      <c r="G20" s="14">
        <v>0</v>
      </c>
      <c r="H20" s="14">
        <v>0</v>
      </c>
      <c r="I20" s="15">
        <f t="shared" si="1"/>
        <v>0</v>
      </c>
      <c r="J20" s="55">
        <f t="shared" si="2"/>
        <v>0</v>
      </c>
      <c r="K20" s="22">
        <f t="shared" si="3"/>
        <v>0</v>
      </c>
      <c r="L20" s="22">
        <f t="shared" si="4"/>
        <v>0</v>
      </c>
      <c r="M20" s="56">
        <f t="shared" si="5"/>
        <v>0</v>
      </c>
      <c r="N20" s="22">
        <f t="shared" si="6"/>
        <v>0</v>
      </c>
      <c r="O20" s="22">
        <f t="shared" si="7"/>
        <v>0</v>
      </c>
      <c r="P20" s="22">
        <f t="shared" si="8"/>
        <v>0</v>
      </c>
      <c r="Q20" s="56">
        <f t="shared" si="9"/>
        <v>0</v>
      </c>
      <c r="R20" s="22">
        <f t="shared" si="10"/>
        <v>0</v>
      </c>
      <c r="S20" s="22">
        <f t="shared" si="11"/>
        <v>0</v>
      </c>
      <c r="T20" s="22">
        <f t="shared" si="12"/>
        <v>0</v>
      </c>
      <c r="U20" s="57">
        <f t="shared" si="13"/>
        <v>0</v>
      </c>
    </row>
    <row r="21" spans="1:21" ht="16" customHeight="1" x14ac:dyDescent="0.3">
      <c r="A21" s="13" t="s">
        <v>22</v>
      </c>
      <c r="B21" s="14">
        <v>117944.89471609003</v>
      </c>
      <c r="C21" s="14">
        <v>1901.4369136999999</v>
      </c>
      <c r="D21" s="14">
        <v>0</v>
      </c>
      <c r="E21" s="28">
        <f t="shared" si="0"/>
        <v>119846.33162979003</v>
      </c>
      <c r="F21" s="14">
        <v>122062.18420324</v>
      </c>
      <c r="G21" s="14">
        <v>10558.32014376</v>
      </c>
      <c r="H21" s="14">
        <v>0</v>
      </c>
      <c r="I21" s="15">
        <f t="shared" si="1"/>
        <v>132620.50434700001</v>
      </c>
      <c r="J21" s="55">
        <f t="shared" si="2"/>
        <v>3.4908585887171037E-2</v>
      </c>
      <c r="K21" s="22">
        <f t="shared" si="3"/>
        <v>4.5528111754255365</v>
      </c>
      <c r="L21" s="22">
        <f t="shared" si="4"/>
        <v>0</v>
      </c>
      <c r="M21" s="56">
        <f t="shared" si="5"/>
        <v>0.1065879325924626</v>
      </c>
      <c r="N21" s="22">
        <f t="shared" si="6"/>
        <v>0.19259683818760423</v>
      </c>
      <c r="O21" s="22">
        <f t="shared" si="7"/>
        <v>4.7110361329868568E-3</v>
      </c>
      <c r="P21" s="22">
        <f t="shared" si="8"/>
        <v>0</v>
      </c>
      <c r="Q21" s="56">
        <f t="shared" si="9"/>
        <v>0.11728329800750517</v>
      </c>
      <c r="R21" s="22">
        <f t="shared" si="10"/>
        <v>0.1966290438324593</v>
      </c>
      <c r="S21" s="22">
        <f t="shared" si="11"/>
        <v>8.8380724593339621E-2</v>
      </c>
      <c r="T21" s="22">
        <f t="shared" si="12"/>
        <v>0</v>
      </c>
      <c r="U21" s="57">
        <f t="shared" si="13"/>
        <v>0.1778255797690321</v>
      </c>
    </row>
    <row r="22" spans="1:21" ht="16" customHeight="1" x14ac:dyDescent="0.3">
      <c r="A22" s="13" t="s">
        <v>23</v>
      </c>
      <c r="B22" s="14">
        <v>26230.064122197473</v>
      </c>
      <c r="C22" s="14">
        <v>0</v>
      </c>
      <c r="D22" s="14">
        <v>0</v>
      </c>
      <c r="E22" s="28">
        <f t="shared" si="0"/>
        <v>26230.064122197473</v>
      </c>
      <c r="F22" s="14">
        <v>28713.698339999999</v>
      </c>
      <c r="G22" s="14">
        <v>0</v>
      </c>
      <c r="H22" s="14">
        <v>0</v>
      </c>
      <c r="I22" s="15">
        <f t="shared" si="1"/>
        <v>28713.698339999999</v>
      </c>
      <c r="J22" s="55">
        <f t="shared" si="2"/>
        <v>9.4686547704651777E-2</v>
      </c>
      <c r="K22" s="22">
        <f t="shared" si="3"/>
        <v>0</v>
      </c>
      <c r="L22" s="22">
        <f t="shared" si="4"/>
        <v>0</v>
      </c>
      <c r="M22" s="56">
        <f t="shared" si="5"/>
        <v>9.4686547704651777E-2</v>
      </c>
      <c r="N22" s="22">
        <f t="shared" si="6"/>
        <v>4.2832099070958606E-2</v>
      </c>
      <c r="O22" s="22">
        <f t="shared" si="7"/>
        <v>0</v>
      </c>
      <c r="P22" s="22">
        <f t="shared" si="8"/>
        <v>0</v>
      </c>
      <c r="Q22" s="56">
        <f t="shared" si="9"/>
        <v>2.5669107976559646E-2</v>
      </c>
      <c r="R22" s="22">
        <f t="shared" si="10"/>
        <v>4.6254678189987755E-2</v>
      </c>
      <c r="S22" s="22">
        <f t="shared" si="11"/>
        <v>0</v>
      </c>
      <c r="T22" s="22">
        <f t="shared" si="12"/>
        <v>0</v>
      </c>
      <c r="U22" s="57">
        <f t="shared" si="13"/>
        <v>3.8501060448870909E-2</v>
      </c>
    </row>
    <row r="23" spans="1:21" ht="16" customHeight="1" x14ac:dyDescent="0.3">
      <c r="A23" s="13" t="s">
        <v>24</v>
      </c>
      <c r="B23" s="14">
        <v>101961</v>
      </c>
      <c r="C23" s="14">
        <v>54250</v>
      </c>
      <c r="D23" s="14">
        <v>0</v>
      </c>
      <c r="E23" s="28">
        <f t="shared" si="0"/>
        <v>156211</v>
      </c>
      <c r="F23" s="14">
        <v>93479</v>
      </c>
      <c r="G23" s="14">
        <v>0</v>
      </c>
      <c r="H23" s="14">
        <v>0</v>
      </c>
      <c r="I23" s="15">
        <f t="shared" si="1"/>
        <v>93479</v>
      </c>
      <c r="J23" s="55">
        <f t="shared" si="2"/>
        <v>-8.318867017781309E-2</v>
      </c>
      <c r="K23" s="22">
        <f t="shared" si="3"/>
        <v>-1</v>
      </c>
      <c r="L23" s="22">
        <f t="shared" si="4"/>
        <v>0</v>
      </c>
      <c r="M23" s="56">
        <f t="shared" si="5"/>
        <v>-0.40158503562489195</v>
      </c>
      <c r="N23" s="22">
        <f t="shared" si="6"/>
        <v>0.16649611045663504</v>
      </c>
      <c r="O23" s="22">
        <f t="shared" si="7"/>
        <v>0.13441082813377012</v>
      </c>
      <c r="P23" s="22">
        <f t="shared" si="8"/>
        <v>0</v>
      </c>
      <c r="Q23" s="56">
        <f t="shared" si="9"/>
        <v>0.15287027158782371</v>
      </c>
      <c r="R23" s="22">
        <f t="shared" si="10"/>
        <v>0.15058460987237166</v>
      </c>
      <c r="S23" s="22">
        <f t="shared" si="11"/>
        <v>0</v>
      </c>
      <c r="T23" s="22">
        <f t="shared" si="12"/>
        <v>0</v>
      </c>
      <c r="U23" s="57">
        <f t="shared" si="13"/>
        <v>0.12534228740176992</v>
      </c>
    </row>
    <row r="24" spans="1:21" ht="16" customHeight="1" thickBot="1" x14ac:dyDescent="0.35">
      <c r="A24" s="13" t="s">
        <v>25</v>
      </c>
      <c r="B24" s="14">
        <v>135560.12491631624</v>
      </c>
      <c r="C24" s="14">
        <v>248928.79384794086</v>
      </c>
      <c r="D24" s="14">
        <v>0</v>
      </c>
      <c r="E24" s="28">
        <f t="shared" si="0"/>
        <v>384488.91876425711</v>
      </c>
      <c r="F24" s="14">
        <v>146562.98725257514</v>
      </c>
      <c r="G24" s="14">
        <v>10381.739382129828</v>
      </c>
      <c r="H24" s="14">
        <v>0</v>
      </c>
      <c r="I24" s="15">
        <f t="shared" si="1"/>
        <v>156944.72663470497</v>
      </c>
      <c r="J24" s="55">
        <f t="shared" si="2"/>
        <v>8.1165920605717701E-2</v>
      </c>
      <c r="K24" s="22">
        <f t="shared" si="3"/>
        <v>-0.95829434103765609</v>
      </c>
      <c r="L24" s="22">
        <f t="shared" si="4"/>
        <v>0</v>
      </c>
      <c r="M24" s="56">
        <f t="shared" si="5"/>
        <v>-0.59180949313409736</v>
      </c>
      <c r="N24" s="22">
        <f t="shared" si="6"/>
        <v>0.22136143752593868</v>
      </c>
      <c r="O24" s="22">
        <f t="shared" si="7"/>
        <v>0.61675069728004184</v>
      </c>
      <c r="P24" s="22">
        <f t="shared" si="8"/>
        <v>0</v>
      </c>
      <c r="Q24" s="56">
        <f t="shared" si="9"/>
        <v>0.3762662388308165</v>
      </c>
      <c r="R24" s="22">
        <f t="shared" si="10"/>
        <v>0.23609720105219792</v>
      </c>
      <c r="S24" s="22">
        <f t="shared" si="11"/>
        <v>8.6902616764667484E-2</v>
      </c>
      <c r="T24" s="22">
        <f t="shared" si="12"/>
        <v>0</v>
      </c>
      <c r="U24" s="57">
        <f t="shared" si="13"/>
        <v>0.21044096569325094</v>
      </c>
    </row>
    <row r="25" spans="1:21" ht="16" customHeight="1" thickBot="1" x14ac:dyDescent="0.35">
      <c r="A25" s="5" t="s">
        <v>26</v>
      </c>
      <c r="B25" s="19">
        <f t="shared" ref="B25:I25" si="14">SUM(B10:B24)</f>
        <v>612392.68425166234</v>
      </c>
      <c r="C25" s="19">
        <f t="shared" si="14"/>
        <v>403613.31563264085</v>
      </c>
      <c r="D25" s="19">
        <f t="shared" si="14"/>
        <v>5847.3557582100002</v>
      </c>
      <c r="E25" s="20">
        <f t="shared" si="14"/>
        <v>1021853.3556425131</v>
      </c>
      <c r="F25" s="19">
        <f t="shared" si="14"/>
        <v>620773.92954849999</v>
      </c>
      <c r="G25" s="19">
        <f t="shared" si="14"/>
        <v>119464.05952588984</v>
      </c>
      <c r="H25" s="19">
        <f t="shared" si="14"/>
        <v>5551.81529039</v>
      </c>
      <c r="I25" s="19">
        <f t="shared" si="14"/>
        <v>745789.80436477985</v>
      </c>
      <c r="J25" s="58">
        <f t="shared" si="2"/>
        <v>1.3686063717562928E-2</v>
      </c>
      <c r="K25" s="6">
        <f t="shared" si="3"/>
        <v>-0.70401358206273068</v>
      </c>
      <c r="L25" s="6">
        <f t="shared" si="4"/>
        <v>-5.0542583697775804E-2</v>
      </c>
      <c r="M25" s="7">
        <f t="shared" si="5"/>
        <v>-0.27015965622988258</v>
      </c>
      <c r="N25" s="6">
        <f t="shared" ref="N25:U25" si="15">SUM(N10:N24)</f>
        <v>1</v>
      </c>
      <c r="O25" s="6">
        <f t="shared" si="15"/>
        <v>1</v>
      </c>
      <c r="P25" s="6">
        <f t="shared" si="15"/>
        <v>1</v>
      </c>
      <c r="Q25" s="7">
        <f t="shared" si="15"/>
        <v>1</v>
      </c>
      <c r="R25" s="6">
        <f t="shared" si="15"/>
        <v>1</v>
      </c>
      <c r="S25" s="6">
        <f t="shared" si="15"/>
        <v>0.99999999999999989</v>
      </c>
      <c r="T25" s="6">
        <f t="shared" si="15"/>
        <v>1</v>
      </c>
      <c r="U25" s="21">
        <f t="shared" si="15"/>
        <v>0.99999999999999978</v>
      </c>
    </row>
    <row r="26" spans="1:21" ht="16" customHeight="1" x14ac:dyDescent="0.3">
      <c r="A26" s="1" t="s">
        <v>0</v>
      </c>
    </row>
    <row r="27" spans="1:21" ht="16" customHeight="1" x14ac:dyDescent="0.3">
      <c r="A27" s="9"/>
      <c r="B27" s="33" t="s">
        <v>0</v>
      </c>
      <c r="C27" s="1"/>
      <c r="D27" s="1"/>
      <c r="E27" s="1"/>
      <c r="K27" s="1"/>
      <c r="L27" s="1"/>
      <c r="M27" s="1"/>
      <c r="N27" s="1"/>
      <c r="O27" s="1"/>
      <c r="P27" s="1"/>
      <c r="Q27" s="1"/>
      <c r="R27" s="1"/>
      <c r="S27" s="1"/>
      <c r="T27" s="1"/>
      <c r="U27" s="1"/>
    </row>
    <row r="28" spans="1:21" ht="16" customHeight="1" x14ac:dyDescent="0.3">
      <c r="P28" s="1"/>
      <c r="Q28" s="1"/>
      <c r="R28" s="1"/>
      <c r="S28" s="1"/>
      <c r="T28" s="1"/>
      <c r="U28" s="1"/>
    </row>
    <row r="29" spans="1:21" ht="16" customHeight="1" x14ac:dyDescent="0.3">
      <c r="A29" s="1"/>
      <c r="B29" s="30"/>
      <c r="C29" s="1"/>
      <c r="D29" s="1"/>
      <c r="E29" s="1"/>
      <c r="F29" s="1"/>
      <c r="G29" s="1"/>
      <c r="H29" s="1"/>
      <c r="I29" s="1"/>
      <c r="J29" s="1"/>
      <c r="K29" s="1"/>
      <c r="L29" s="1"/>
      <c r="M29" s="1"/>
      <c r="N29" s="1"/>
      <c r="O29" s="1"/>
      <c r="P29" s="1"/>
      <c r="Q29" s="1"/>
      <c r="R29" s="1"/>
      <c r="S29" s="1"/>
      <c r="T29" s="1"/>
      <c r="U29" s="1"/>
    </row>
    <row r="30" spans="1:21" ht="16" customHeight="1" x14ac:dyDescent="0.3">
      <c r="A30" s="94" t="s">
        <v>1</v>
      </c>
      <c r="B30" s="94"/>
      <c r="C30" s="94"/>
      <c r="D30" s="94"/>
      <c r="E30" s="94"/>
      <c r="F30" s="94"/>
      <c r="G30" s="94"/>
      <c r="H30" s="94"/>
      <c r="I30" s="94"/>
      <c r="J30" s="94"/>
      <c r="K30" s="94"/>
      <c r="L30" s="94"/>
      <c r="M30" s="94"/>
      <c r="N30" s="94"/>
      <c r="O30" s="94"/>
      <c r="P30" s="94"/>
      <c r="Q30" s="94"/>
      <c r="R30" s="94"/>
      <c r="S30" s="94"/>
      <c r="T30" s="94"/>
      <c r="U30" s="94"/>
    </row>
    <row r="31" spans="1:21" ht="16" customHeight="1" x14ac:dyDescent="0.3">
      <c r="A31" s="95" t="s">
        <v>27</v>
      </c>
      <c r="B31" s="95"/>
      <c r="C31" s="95"/>
      <c r="D31" s="95"/>
      <c r="E31" s="95"/>
      <c r="F31" s="95"/>
      <c r="G31" s="95"/>
      <c r="H31" s="95"/>
      <c r="I31" s="95"/>
      <c r="J31" s="95"/>
      <c r="K31" s="95"/>
      <c r="L31" s="95"/>
      <c r="M31" s="95"/>
      <c r="N31" s="95"/>
      <c r="O31" s="95"/>
      <c r="P31" s="95"/>
      <c r="Q31" s="95"/>
      <c r="R31" s="95"/>
      <c r="S31" s="95"/>
      <c r="T31" s="95"/>
      <c r="U31" s="95"/>
    </row>
    <row r="32" spans="1:21" ht="16" customHeight="1" thickBot="1" x14ac:dyDescent="0.35">
      <c r="A32" s="1"/>
      <c r="B32" s="1"/>
      <c r="C32" s="1"/>
      <c r="D32" s="1"/>
      <c r="E32" s="1"/>
      <c r="F32" s="1"/>
      <c r="G32" s="1"/>
      <c r="H32" s="1"/>
      <c r="I32" s="1"/>
      <c r="J32" s="1"/>
      <c r="K32" s="1"/>
      <c r="L32" s="1"/>
      <c r="M32" s="1"/>
      <c r="N32" s="1"/>
      <c r="O32" s="1"/>
      <c r="P32" s="1"/>
      <c r="Q32" s="1"/>
      <c r="R32" s="1"/>
      <c r="S32" s="1"/>
      <c r="T32" s="1"/>
      <c r="U32" s="1"/>
    </row>
    <row r="33" spans="1:21" ht="16" customHeight="1" x14ac:dyDescent="0.3">
      <c r="A33" s="34"/>
      <c r="B33" s="35"/>
      <c r="C33" s="35"/>
      <c r="D33" s="35"/>
      <c r="E33" s="35"/>
      <c r="F33" s="35"/>
      <c r="G33" s="35"/>
      <c r="H33" s="35"/>
      <c r="I33" s="35"/>
      <c r="J33" s="35"/>
      <c r="K33" s="35"/>
      <c r="L33" s="35"/>
      <c r="M33" s="35"/>
      <c r="N33" s="35"/>
      <c r="O33" s="35"/>
      <c r="P33" s="35"/>
      <c r="Q33" s="35"/>
      <c r="R33" s="35"/>
      <c r="S33" s="35"/>
      <c r="T33" s="35"/>
      <c r="U33" s="36"/>
    </row>
    <row r="34" spans="1:21" ht="16" customHeight="1" x14ac:dyDescent="0.3">
      <c r="A34" s="37"/>
      <c r="B34" s="98" t="s">
        <v>28</v>
      </c>
      <c r="C34" s="98"/>
      <c r="D34" s="98"/>
      <c r="E34" s="98"/>
      <c r="F34" s="98"/>
      <c r="G34" s="98"/>
      <c r="H34" s="98"/>
      <c r="I34" s="100"/>
      <c r="J34" s="97" t="s">
        <v>4</v>
      </c>
      <c r="K34" s="98"/>
      <c r="L34" s="98"/>
      <c r="M34" s="100"/>
      <c r="N34" s="97" t="s">
        <v>5</v>
      </c>
      <c r="O34" s="98"/>
      <c r="P34" s="98"/>
      <c r="Q34" s="98"/>
      <c r="R34" s="98"/>
      <c r="S34" s="98"/>
      <c r="T34" s="98"/>
      <c r="U34" s="99"/>
    </row>
    <row r="35" spans="1:21" ht="16" customHeight="1" x14ac:dyDescent="0.3">
      <c r="A35" s="40"/>
      <c r="B35" s="38"/>
      <c r="C35" s="38">
        <v>2021</v>
      </c>
      <c r="D35" s="38"/>
      <c r="E35" s="41"/>
      <c r="F35" s="38"/>
      <c r="G35" s="38">
        <v>2022</v>
      </c>
      <c r="H35" s="38"/>
      <c r="I35" s="38"/>
      <c r="J35" s="42"/>
      <c r="K35" s="38"/>
      <c r="L35" s="38"/>
      <c r="M35" s="43" t="s">
        <v>0</v>
      </c>
      <c r="N35" s="38"/>
      <c r="O35" s="38">
        <f>+C35</f>
        <v>2021</v>
      </c>
      <c r="P35" s="38"/>
      <c r="Q35" s="41"/>
      <c r="R35" s="38"/>
      <c r="S35" s="38">
        <f>+G35</f>
        <v>2022</v>
      </c>
      <c r="T35" s="38"/>
      <c r="U35" s="39"/>
    </row>
    <row r="36" spans="1:21" ht="16" customHeight="1" thickBot="1" x14ac:dyDescent="0.35">
      <c r="A36" s="44" t="s">
        <v>6</v>
      </c>
      <c r="B36" s="45" t="s">
        <v>7</v>
      </c>
      <c r="C36" s="45" t="s">
        <v>8</v>
      </c>
      <c r="D36" s="45" t="s">
        <v>9</v>
      </c>
      <c r="E36" s="46" t="s">
        <v>10</v>
      </c>
      <c r="F36" s="45" t="s">
        <v>7</v>
      </c>
      <c r="G36" s="45" t="s">
        <v>8</v>
      </c>
      <c r="H36" s="45" t="s">
        <v>9</v>
      </c>
      <c r="I36" s="46" t="s">
        <v>10</v>
      </c>
      <c r="J36" s="45" t="s">
        <v>7</v>
      </c>
      <c r="K36" s="45" t="s">
        <v>8</v>
      </c>
      <c r="L36" s="45" t="s">
        <v>9</v>
      </c>
      <c r="M36" s="46" t="s">
        <v>10</v>
      </c>
      <c r="N36" s="45" t="s">
        <v>7</v>
      </c>
      <c r="O36" s="45" t="s">
        <v>8</v>
      </c>
      <c r="P36" s="45" t="s">
        <v>9</v>
      </c>
      <c r="Q36" s="46" t="s">
        <v>10</v>
      </c>
      <c r="R36" s="45" t="s">
        <v>7</v>
      </c>
      <c r="S36" s="45" t="s">
        <v>8</v>
      </c>
      <c r="T36" s="45" t="s">
        <v>9</v>
      </c>
      <c r="U36" s="47" t="s">
        <v>10</v>
      </c>
    </row>
    <row r="37" spans="1:21" ht="16" customHeight="1" thickTop="1" x14ac:dyDescent="0.3">
      <c r="A37" s="13" t="s">
        <v>11</v>
      </c>
      <c r="B37" s="14">
        <v>0</v>
      </c>
      <c r="C37" s="14">
        <v>0</v>
      </c>
      <c r="D37" s="14">
        <v>27857.447271193902</v>
      </c>
      <c r="E37" s="15">
        <f t="shared" ref="E37:E51" si="16">SUM(B37:D37)</f>
        <v>27857.447271193902</v>
      </c>
      <c r="F37" s="14">
        <v>0</v>
      </c>
      <c r="G37" s="14">
        <v>0</v>
      </c>
      <c r="H37" s="14">
        <v>27222.66512385026</v>
      </c>
      <c r="I37" s="15">
        <f t="shared" ref="I37:I51" si="17">SUM(F37:H37)</f>
        <v>27222.66512385026</v>
      </c>
      <c r="J37" s="55">
        <f t="shared" ref="J37:J52" si="18">IF(+B37&gt;0,(+F37-B37)/B37,0)</f>
        <v>0</v>
      </c>
      <c r="K37" s="22">
        <f t="shared" ref="K37:K52" si="19">IF(+C37&gt;0,(+G37-C37)/C37,0)</f>
        <v>0</v>
      </c>
      <c r="L37" s="22">
        <f t="shared" ref="L37:L52" si="20">IF(+D37&gt;0,(+H37-D37)/D37,0)</f>
        <v>-2.2786802436131341E-2</v>
      </c>
      <c r="M37" s="56">
        <f t="shared" ref="M37:M52" si="21">IF(+E37&gt;0,(+I37-E37)/E37,0)</f>
        <v>-2.2786802436131341E-2</v>
      </c>
      <c r="N37" s="22">
        <f t="shared" ref="N37:N51" si="22">+B37/$B$52</f>
        <v>0</v>
      </c>
      <c r="O37" s="22">
        <f t="shared" ref="O37:O51" si="23">+C37/$C$52</f>
        <v>0</v>
      </c>
      <c r="P37" s="22">
        <f t="shared" ref="P37:P51" si="24">+D37/$D$52</f>
        <v>9.277881659914515E-2</v>
      </c>
      <c r="Q37" s="56">
        <f t="shared" ref="Q37:Q51" si="25">+E37/$E$52</f>
        <v>3.1532125589904731E-3</v>
      </c>
      <c r="R37" s="22">
        <f t="shared" ref="R37:R51" si="26">+F37/$F$52</f>
        <v>0</v>
      </c>
      <c r="S37" s="22">
        <f t="shared" ref="S37:S51" si="27">+G37/$G$52</f>
        <v>0</v>
      </c>
      <c r="T37" s="22">
        <f t="shared" ref="T37:T51" si="28">+H37/$H$52</f>
        <v>0.10245935749523144</v>
      </c>
      <c r="U37" s="57">
        <f t="shared" ref="U37:U51" si="29">+I37/$I$52</f>
        <v>3.0412334633220556E-3</v>
      </c>
    </row>
    <row r="38" spans="1:21" ht="16" customHeight="1" x14ac:dyDescent="0.3">
      <c r="A38" s="13" t="s">
        <v>12</v>
      </c>
      <c r="B38" s="14">
        <v>0</v>
      </c>
      <c r="C38" s="14">
        <v>0</v>
      </c>
      <c r="D38" s="14">
        <v>130994</v>
      </c>
      <c r="E38" s="15">
        <f t="shared" si="16"/>
        <v>130994</v>
      </c>
      <c r="F38" s="14">
        <v>0</v>
      </c>
      <c r="G38" s="14">
        <v>0</v>
      </c>
      <c r="H38" s="14">
        <v>122981</v>
      </c>
      <c r="I38" s="15">
        <f t="shared" si="17"/>
        <v>122981</v>
      </c>
      <c r="J38" s="55">
        <f t="shared" si="18"/>
        <v>0</v>
      </c>
      <c r="K38" s="22">
        <f t="shared" si="19"/>
        <v>0</v>
      </c>
      <c r="L38" s="22">
        <f t="shared" si="20"/>
        <v>-6.1170740644609679E-2</v>
      </c>
      <c r="M38" s="56">
        <f t="shared" si="21"/>
        <v>-6.1170740644609679E-2</v>
      </c>
      <c r="N38" s="22">
        <f t="shared" si="22"/>
        <v>0</v>
      </c>
      <c r="O38" s="22">
        <f t="shared" si="23"/>
        <v>0</v>
      </c>
      <c r="P38" s="22">
        <f t="shared" si="24"/>
        <v>0.43627358182800047</v>
      </c>
      <c r="Q38" s="56">
        <f t="shared" si="25"/>
        <v>1.4827343005671447E-2</v>
      </c>
      <c r="R38" s="22">
        <f t="shared" si="26"/>
        <v>0</v>
      </c>
      <c r="S38" s="22">
        <f t="shared" si="27"/>
        <v>0</v>
      </c>
      <c r="T38" s="22">
        <f t="shared" si="28"/>
        <v>0.46286997201759977</v>
      </c>
      <c r="U38" s="57">
        <f t="shared" si="29"/>
        <v>1.3739063785680905E-2</v>
      </c>
    </row>
    <row r="39" spans="1:21" ht="16" customHeight="1" x14ac:dyDescent="0.3">
      <c r="A39" s="13" t="s">
        <v>13</v>
      </c>
      <c r="B39" s="14">
        <v>203546.57103356661</v>
      </c>
      <c r="C39" s="14">
        <v>34091.130231433395</v>
      </c>
      <c r="D39" s="14">
        <v>0</v>
      </c>
      <c r="E39" s="15">
        <f t="shared" si="16"/>
        <v>237637.70126500001</v>
      </c>
      <c r="F39" s="14">
        <v>199747.56426638732</v>
      </c>
      <c r="G39" s="14">
        <v>38844.346445612704</v>
      </c>
      <c r="H39" s="14">
        <v>0</v>
      </c>
      <c r="I39" s="15">
        <f t="shared" si="17"/>
        <v>238591.91071200001</v>
      </c>
      <c r="J39" s="55">
        <f t="shared" si="18"/>
        <v>-1.8664066645233752E-2</v>
      </c>
      <c r="K39" s="22">
        <f t="shared" si="19"/>
        <v>0.1394267711839208</v>
      </c>
      <c r="L39" s="22">
        <f t="shared" si="20"/>
        <v>0</v>
      </c>
      <c r="M39" s="56">
        <f t="shared" si="21"/>
        <v>4.0153958817162648E-3</v>
      </c>
      <c r="N39" s="22">
        <f t="shared" si="22"/>
        <v>2.9069498116667428E-2</v>
      </c>
      <c r="O39" s="22">
        <f t="shared" si="23"/>
        <v>2.2248331847273883E-2</v>
      </c>
      <c r="P39" s="22">
        <f t="shared" si="24"/>
        <v>0</v>
      </c>
      <c r="Q39" s="56">
        <f t="shared" si="25"/>
        <v>2.6898451133146855E-2</v>
      </c>
      <c r="R39" s="22">
        <f t="shared" si="26"/>
        <v>2.7962862921876878E-2</v>
      </c>
      <c r="S39" s="22">
        <f t="shared" si="27"/>
        <v>2.5187882294922411E-2</v>
      </c>
      <c r="T39" s="22">
        <f t="shared" si="28"/>
        <v>0</v>
      </c>
      <c r="U39" s="57">
        <f t="shared" si="29"/>
        <v>2.665476358152602E-2</v>
      </c>
    </row>
    <row r="40" spans="1:21" ht="16" customHeight="1" x14ac:dyDescent="0.3">
      <c r="A40" s="13" t="s">
        <v>29</v>
      </c>
      <c r="B40" s="14">
        <v>51121.164390500002</v>
      </c>
      <c r="C40" s="14">
        <v>1862.1450275000002</v>
      </c>
      <c r="D40" s="14">
        <v>4.0875839999999997</v>
      </c>
      <c r="E40" s="15">
        <f t="shared" si="16"/>
        <v>52987.397002000005</v>
      </c>
      <c r="F40" s="14">
        <v>41336.645545349471</v>
      </c>
      <c r="G40" s="14">
        <v>1730.3520250105312</v>
      </c>
      <c r="H40" s="14">
        <v>4.0075839999999996</v>
      </c>
      <c r="I40" s="15">
        <f t="shared" si="17"/>
        <v>43071.005154359998</v>
      </c>
      <c r="J40" s="55">
        <f t="shared" si="18"/>
        <v>-0.19139859120597061</v>
      </c>
      <c r="K40" s="22">
        <f t="shared" si="19"/>
        <v>-7.0774832541591073E-2</v>
      </c>
      <c r="L40" s="22">
        <f t="shared" si="20"/>
        <v>-1.9571463240877759E-2</v>
      </c>
      <c r="M40" s="56">
        <f t="shared" si="21"/>
        <v>-0.18714623492951943</v>
      </c>
      <c r="N40" s="22">
        <f t="shared" si="22"/>
        <v>7.3008677298052865E-3</v>
      </c>
      <c r="O40" s="22">
        <f t="shared" si="23"/>
        <v>1.2152609854328377E-3</v>
      </c>
      <c r="P40" s="22">
        <f t="shared" si="24"/>
        <v>1.3613638126195285E-5</v>
      </c>
      <c r="Q40" s="56">
        <f t="shared" si="25"/>
        <v>5.997696919907332E-3</v>
      </c>
      <c r="R40" s="22">
        <f t="shared" si="26"/>
        <v>5.786758688548015E-3</v>
      </c>
      <c r="S40" s="22">
        <f t="shared" si="27"/>
        <v>1.1220140669831891E-3</v>
      </c>
      <c r="T40" s="22">
        <f t="shared" si="28"/>
        <v>1.5083551881495355E-5</v>
      </c>
      <c r="U40" s="57">
        <f t="shared" si="29"/>
        <v>4.8117618748354874E-3</v>
      </c>
    </row>
    <row r="41" spans="1:21" ht="16" customHeight="1" x14ac:dyDescent="0.3">
      <c r="A41" s="13" t="s">
        <v>15</v>
      </c>
      <c r="B41" s="14">
        <v>223258.50734642221</v>
      </c>
      <c r="C41" s="14">
        <v>2618.9116291099995</v>
      </c>
      <c r="D41" s="14">
        <v>0</v>
      </c>
      <c r="E41" s="15">
        <f t="shared" si="16"/>
        <v>225877.4189755322</v>
      </c>
      <c r="F41" s="14">
        <v>263065.79441440286</v>
      </c>
      <c r="G41" s="14">
        <v>2435.98530308</v>
      </c>
      <c r="H41" s="14">
        <v>0</v>
      </c>
      <c r="I41" s="15">
        <f t="shared" si="17"/>
        <v>265501.77971748286</v>
      </c>
      <c r="J41" s="55">
        <f t="shared" si="18"/>
        <v>0.17830132227038997</v>
      </c>
      <c r="K41" s="22">
        <f t="shared" si="19"/>
        <v>-6.9848223970873133E-2</v>
      </c>
      <c r="L41" s="22">
        <f t="shared" si="20"/>
        <v>0</v>
      </c>
      <c r="M41" s="56">
        <f t="shared" si="21"/>
        <v>0.17542417883853589</v>
      </c>
      <c r="N41" s="22">
        <f t="shared" si="22"/>
        <v>3.1884657775770354E-2</v>
      </c>
      <c r="O41" s="22">
        <f t="shared" si="23"/>
        <v>1.7091370866138063E-3</v>
      </c>
      <c r="P41" s="22">
        <f t="shared" si="24"/>
        <v>0</v>
      </c>
      <c r="Q41" s="56">
        <f t="shared" si="25"/>
        <v>2.5567292917125797E-2</v>
      </c>
      <c r="R41" s="22">
        <f t="shared" si="26"/>
        <v>3.6826845802406818E-2</v>
      </c>
      <c r="S41" s="22">
        <f t="shared" si="27"/>
        <v>1.5795686296858772E-3</v>
      </c>
      <c r="T41" s="22">
        <f t="shared" si="28"/>
        <v>0</v>
      </c>
      <c r="U41" s="57">
        <f t="shared" si="29"/>
        <v>2.9661052412570218E-2</v>
      </c>
    </row>
    <row r="42" spans="1:21" s="74" customFormat="1" ht="16" customHeight="1" x14ac:dyDescent="0.3">
      <c r="A42" s="67" t="s">
        <v>16</v>
      </c>
      <c r="B42" s="68">
        <v>658950.55654828448</v>
      </c>
      <c r="C42" s="68">
        <v>551877.92532942037</v>
      </c>
      <c r="D42" s="68">
        <v>0</v>
      </c>
      <c r="E42" s="69">
        <f t="shared" si="16"/>
        <v>1210828.4818777048</v>
      </c>
      <c r="F42" s="68">
        <v>630375.93770410016</v>
      </c>
      <c r="G42" s="68">
        <v>497328.55049040506</v>
      </c>
      <c r="H42" s="68">
        <v>0</v>
      </c>
      <c r="I42" s="69">
        <f t="shared" si="17"/>
        <v>1127704.4881945052</v>
      </c>
      <c r="J42" s="70">
        <f t="shared" si="18"/>
        <v>-4.3363828378663073E-2</v>
      </c>
      <c r="K42" s="71">
        <f t="shared" si="19"/>
        <v>-9.8843190378477899E-2</v>
      </c>
      <c r="L42" s="71">
        <f t="shared" si="20"/>
        <v>0</v>
      </c>
      <c r="M42" s="72">
        <f t="shared" si="21"/>
        <v>-6.8650510726584693E-2</v>
      </c>
      <c r="N42" s="71">
        <f t="shared" si="22"/>
        <v>9.4108006169253633E-2</v>
      </c>
      <c r="O42" s="71">
        <f t="shared" si="23"/>
        <v>0.36016298487495835</v>
      </c>
      <c r="P42" s="71">
        <f t="shared" si="24"/>
        <v>0</v>
      </c>
      <c r="Q42" s="72">
        <f t="shared" si="25"/>
        <v>0.13705489733756634</v>
      </c>
      <c r="R42" s="71">
        <f t="shared" si="26"/>
        <v>8.8246963110706469E-2</v>
      </c>
      <c r="S42" s="71">
        <f t="shared" si="27"/>
        <v>0.32248329906118239</v>
      </c>
      <c r="T42" s="71">
        <f t="shared" si="28"/>
        <v>0</v>
      </c>
      <c r="U42" s="73">
        <f t="shared" si="29"/>
        <v>0.12598372020639731</v>
      </c>
    </row>
    <row r="43" spans="1:21" s="74" customFormat="1" ht="16" customHeight="1" x14ac:dyDescent="0.3">
      <c r="A43" s="67" t="s">
        <v>17</v>
      </c>
      <c r="B43" s="68">
        <v>977327.32584599999</v>
      </c>
      <c r="C43" s="68">
        <v>243720.03492199999</v>
      </c>
      <c r="D43" s="68">
        <v>549.080108</v>
      </c>
      <c r="E43" s="69">
        <f t="shared" si="16"/>
        <v>1221596.4408759999</v>
      </c>
      <c r="F43" s="68">
        <v>1024987</v>
      </c>
      <c r="G43" s="68">
        <v>338036</v>
      </c>
      <c r="H43" s="68">
        <v>463</v>
      </c>
      <c r="I43" s="69">
        <f t="shared" si="17"/>
        <v>1363486</v>
      </c>
      <c r="J43" s="70">
        <f t="shared" si="18"/>
        <v>4.876531423363667E-2</v>
      </c>
      <c r="K43" s="71">
        <f t="shared" si="19"/>
        <v>0.38698486609106564</v>
      </c>
      <c r="L43" s="71">
        <f t="shared" si="20"/>
        <v>-0.15677149243949665</v>
      </c>
      <c r="M43" s="72">
        <f t="shared" si="21"/>
        <v>0.11615092707887389</v>
      </c>
      <c r="N43" s="71">
        <f t="shared" si="22"/>
        <v>0.13957697599024052</v>
      </c>
      <c r="O43" s="71">
        <f t="shared" si="23"/>
        <v>0.15905498521061637</v>
      </c>
      <c r="P43" s="71">
        <f t="shared" si="24"/>
        <v>1.8287031881434671E-3</v>
      </c>
      <c r="Q43" s="72">
        <f t="shared" si="25"/>
        <v>0.13827373347921196</v>
      </c>
      <c r="R43" s="71">
        <f t="shared" si="26"/>
        <v>0.14348896359748436</v>
      </c>
      <c r="S43" s="71">
        <f t="shared" si="27"/>
        <v>0.21919305532319122</v>
      </c>
      <c r="T43" s="71">
        <f t="shared" si="28"/>
        <v>1.7426171282080051E-3</v>
      </c>
      <c r="U43" s="73">
        <f t="shared" si="29"/>
        <v>0.1523245145582075</v>
      </c>
    </row>
    <row r="44" spans="1:21" ht="16" customHeight="1" x14ac:dyDescent="0.3">
      <c r="A44" s="13" t="s">
        <v>18</v>
      </c>
      <c r="B44" s="14">
        <v>80098.075152000005</v>
      </c>
      <c r="C44" s="14">
        <v>5510.4746530000002</v>
      </c>
      <c r="D44" s="14">
        <v>0</v>
      </c>
      <c r="E44" s="15">
        <f t="shared" si="16"/>
        <v>85608.549805000002</v>
      </c>
      <c r="F44" s="14">
        <v>81229.971703000003</v>
      </c>
      <c r="G44" s="14">
        <v>5087.4495879999995</v>
      </c>
      <c r="H44" s="14">
        <v>0</v>
      </c>
      <c r="I44" s="15">
        <f t="shared" si="17"/>
        <v>86317.421291000006</v>
      </c>
      <c r="J44" s="55">
        <f t="shared" si="18"/>
        <v>1.4131382668709926E-2</v>
      </c>
      <c r="K44" s="22">
        <f t="shared" si="19"/>
        <v>-7.6767445934933815E-2</v>
      </c>
      <c r="L44" s="22">
        <f t="shared" si="20"/>
        <v>0</v>
      </c>
      <c r="M44" s="56">
        <f t="shared" si="21"/>
        <v>8.2803818966058658E-3</v>
      </c>
      <c r="N44" s="22">
        <f t="shared" si="22"/>
        <v>1.1439204467835399E-2</v>
      </c>
      <c r="O44" s="22">
        <f t="shared" si="23"/>
        <v>3.5962101544786658E-3</v>
      </c>
      <c r="P44" s="22">
        <f t="shared" si="24"/>
        <v>0</v>
      </c>
      <c r="Q44" s="56">
        <f t="shared" si="25"/>
        <v>9.6901181136299572E-3</v>
      </c>
      <c r="R44" s="22">
        <f t="shared" si="26"/>
        <v>1.1371465640751007E-2</v>
      </c>
      <c r="S44" s="22">
        <f t="shared" si="27"/>
        <v>3.2988605325954346E-3</v>
      </c>
      <c r="T44" s="22">
        <f t="shared" si="28"/>
        <v>0</v>
      </c>
      <c r="U44" s="57">
        <f t="shared" si="29"/>
        <v>9.6431201318296338E-3</v>
      </c>
    </row>
    <row r="45" spans="1:21" ht="16" customHeight="1" x14ac:dyDescent="0.3">
      <c r="A45" s="13" t="s">
        <v>19</v>
      </c>
      <c r="B45" s="14">
        <v>0</v>
      </c>
      <c r="C45" s="14">
        <v>0</v>
      </c>
      <c r="D45" s="14">
        <v>140851.93380863615</v>
      </c>
      <c r="E45" s="15">
        <f t="shared" si="16"/>
        <v>140851.93380863615</v>
      </c>
      <c r="F45" s="14">
        <v>0</v>
      </c>
      <c r="G45" s="14">
        <v>0</v>
      </c>
      <c r="H45" s="14">
        <v>115021.6543703986</v>
      </c>
      <c r="I45" s="15">
        <f t="shared" si="17"/>
        <v>115021.6543703986</v>
      </c>
      <c r="J45" s="55">
        <f t="shared" si="18"/>
        <v>0</v>
      </c>
      <c r="K45" s="22">
        <f t="shared" si="19"/>
        <v>0</v>
      </c>
      <c r="L45" s="22">
        <f t="shared" si="20"/>
        <v>-0.18338604760181013</v>
      </c>
      <c r="M45" s="56">
        <f t="shared" si="21"/>
        <v>-0.18338604760181013</v>
      </c>
      <c r="N45" s="22">
        <f t="shared" si="22"/>
        <v>0</v>
      </c>
      <c r="O45" s="22">
        <f t="shared" si="23"/>
        <v>0</v>
      </c>
      <c r="P45" s="22">
        <f t="shared" si="24"/>
        <v>0.46910528474658481</v>
      </c>
      <c r="Q45" s="56">
        <f t="shared" si="25"/>
        <v>1.5943172478073645E-2</v>
      </c>
      <c r="R45" s="22">
        <f t="shared" si="26"/>
        <v>0</v>
      </c>
      <c r="S45" s="22">
        <f t="shared" si="27"/>
        <v>0</v>
      </c>
      <c r="T45" s="22">
        <f t="shared" si="28"/>
        <v>0.43291296980707938</v>
      </c>
      <c r="U45" s="57">
        <f t="shared" si="29"/>
        <v>1.2849869867129469E-2</v>
      </c>
    </row>
    <row r="46" spans="1:21" ht="16" customHeight="1" x14ac:dyDescent="0.3">
      <c r="A46" s="13" t="s">
        <v>20</v>
      </c>
      <c r="B46" s="14">
        <v>89688.299999999988</v>
      </c>
      <c r="C46" s="14">
        <v>15099.300000000001</v>
      </c>
      <c r="D46" s="14">
        <v>0</v>
      </c>
      <c r="E46" s="15">
        <f t="shared" si="16"/>
        <v>104787.59999999999</v>
      </c>
      <c r="F46" s="14">
        <v>108754</v>
      </c>
      <c r="G46" s="14">
        <v>15239.694</v>
      </c>
      <c r="H46" s="14">
        <v>0</v>
      </c>
      <c r="I46" s="15">
        <f t="shared" si="17"/>
        <v>123993.694</v>
      </c>
      <c r="J46" s="55">
        <f t="shared" si="18"/>
        <v>0.2125773372892564</v>
      </c>
      <c r="K46" s="22">
        <f t="shared" si="19"/>
        <v>9.298046929327744E-3</v>
      </c>
      <c r="L46" s="22">
        <f t="shared" si="20"/>
        <v>0</v>
      </c>
      <c r="M46" s="56">
        <f t="shared" si="21"/>
        <v>0.18328594222980593</v>
      </c>
      <c r="N46" s="22">
        <f t="shared" si="22"/>
        <v>1.2808832173877073E-2</v>
      </c>
      <c r="O46" s="22">
        <f t="shared" si="23"/>
        <v>9.8540070329436492E-3</v>
      </c>
      <c r="P46" s="22">
        <f t="shared" si="24"/>
        <v>0</v>
      </c>
      <c r="Q46" s="56">
        <f t="shared" si="25"/>
        <v>1.1861014152870339E-2</v>
      </c>
      <c r="R46" s="22">
        <f t="shared" si="26"/>
        <v>1.5224582113803212E-2</v>
      </c>
      <c r="S46" s="22">
        <f t="shared" si="27"/>
        <v>9.8818915442453036E-3</v>
      </c>
      <c r="T46" s="22">
        <f t="shared" si="28"/>
        <v>0</v>
      </c>
      <c r="U46" s="57">
        <f t="shared" si="29"/>
        <v>1.3852198883471429E-2</v>
      </c>
    </row>
    <row r="47" spans="1:21" ht="16" customHeight="1" x14ac:dyDescent="0.3">
      <c r="A47" s="13" t="s">
        <v>21</v>
      </c>
      <c r="B47" s="14">
        <v>617</v>
      </c>
      <c r="C47" s="14">
        <v>0</v>
      </c>
      <c r="D47" s="14">
        <v>0</v>
      </c>
      <c r="E47" s="15">
        <f t="shared" si="16"/>
        <v>617</v>
      </c>
      <c r="F47" s="14">
        <v>556</v>
      </c>
      <c r="G47" s="14">
        <v>0</v>
      </c>
      <c r="H47" s="14">
        <v>0</v>
      </c>
      <c r="I47" s="15">
        <f t="shared" si="17"/>
        <v>556</v>
      </c>
      <c r="J47" s="55">
        <f t="shared" si="18"/>
        <v>-9.8865478119935166E-2</v>
      </c>
      <c r="K47" s="22">
        <f t="shared" si="19"/>
        <v>0</v>
      </c>
      <c r="L47" s="22">
        <f t="shared" si="20"/>
        <v>0</v>
      </c>
      <c r="M47" s="56">
        <f t="shared" si="21"/>
        <v>-9.8865478119935166E-2</v>
      </c>
      <c r="N47" s="22">
        <f t="shared" si="22"/>
        <v>8.8116838553993721E-5</v>
      </c>
      <c r="O47" s="22">
        <f t="shared" si="23"/>
        <v>0</v>
      </c>
      <c r="P47" s="22">
        <f t="shared" si="24"/>
        <v>0</v>
      </c>
      <c r="Q47" s="56">
        <f t="shared" si="25"/>
        <v>6.9838852424533064E-5</v>
      </c>
      <c r="R47" s="22">
        <f t="shared" si="26"/>
        <v>7.7835000600203998E-5</v>
      </c>
      <c r="S47" s="22">
        <f t="shared" si="27"/>
        <v>0</v>
      </c>
      <c r="T47" s="22">
        <f t="shared" si="28"/>
        <v>0</v>
      </c>
      <c r="U47" s="57">
        <f t="shared" si="29"/>
        <v>6.2114631242538148E-5</v>
      </c>
    </row>
    <row r="48" spans="1:21" ht="16" customHeight="1" x14ac:dyDescent="0.3">
      <c r="A48" s="13" t="s">
        <v>22</v>
      </c>
      <c r="B48" s="14">
        <v>1354648.3273750644</v>
      </c>
      <c r="C48" s="14">
        <v>240484.69719238655</v>
      </c>
      <c r="D48" s="14">
        <v>0</v>
      </c>
      <c r="E48" s="15">
        <f t="shared" si="16"/>
        <v>1595133.0245674509</v>
      </c>
      <c r="F48" s="14">
        <v>1388256.6536789709</v>
      </c>
      <c r="G48" s="14">
        <v>237430.23615631872</v>
      </c>
      <c r="H48" s="14">
        <v>0</v>
      </c>
      <c r="I48" s="15">
        <f t="shared" si="17"/>
        <v>1625686.8898352897</v>
      </c>
      <c r="J48" s="55">
        <f t="shared" si="18"/>
        <v>2.4809631861451593E-2</v>
      </c>
      <c r="K48" s="22">
        <f t="shared" si="19"/>
        <v>-1.2701269859280405E-2</v>
      </c>
      <c r="L48" s="22">
        <f t="shared" si="20"/>
        <v>0</v>
      </c>
      <c r="M48" s="56">
        <f t="shared" si="21"/>
        <v>1.9154430882730954E-2</v>
      </c>
      <c r="N48" s="22">
        <f t="shared" si="22"/>
        <v>0.19346406476620126</v>
      </c>
      <c r="O48" s="22">
        <f t="shared" si="23"/>
        <v>0.15694356012855568</v>
      </c>
      <c r="P48" s="22">
        <f t="shared" si="24"/>
        <v>0</v>
      </c>
      <c r="Q48" s="56">
        <f t="shared" si="25"/>
        <v>0.18055471620788535</v>
      </c>
      <c r="R48" s="22">
        <f t="shared" si="26"/>
        <v>0.1943434486912588</v>
      </c>
      <c r="S48" s="22">
        <f t="shared" si="27"/>
        <v>0.15395714920662393</v>
      </c>
      <c r="T48" s="22">
        <f t="shared" si="28"/>
        <v>0</v>
      </c>
      <c r="U48" s="57">
        <f t="shared" si="29"/>
        <v>0.18161680157904272</v>
      </c>
    </row>
    <row r="49" spans="1:21" ht="16" customHeight="1" x14ac:dyDescent="0.3">
      <c r="A49" s="13" t="s">
        <v>23</v>
      </c>
      <c r="B49" s="14">
        <v>210103.65206354833</v>
      </c>
      <c r="C49" s="14">
        <v>0</v>
      </c>
      <c r="D49" s="14">
        <v>0</v>
      </c>
      <c r="E49" s="15">
        <f t="shared" si="16"/>
        <v>210103.65206354833</v>
      </c>
      <c r="F49" s="14">
        <v>234723.375176</v>
      </c>
      <c r="G49" s="14">
        <v>0</v>
      </c>
      <c r="H49" s="14">
        <v>0</v>
      </c>
      <c r="I49" s="15">
        <f t="shared" si="17"/>
        <v>234723.375176</v>
      </c>
      <c r="J49" s="55">
        <f t="shared" si="18"/>
        <v>0.11717893939799363</v>
      </c>
      <c r="K49" s="22">
        <f t="shared" si="19"/>
        <v>0</v>
      </c>
      <c r="L49" s="22">
        <f t="shared" si="20"/>
        <v>0</v>
      </c>
      <c r="M49" s="56">
        <f t="shared" si="21"/>
        <v>0.11717893939799363</v>
      </c>
      <c r="N49" s="22">
        <f t="shared" si="22"/>
        <v>3.0005947469186642E-2</v>
      </c>
      <c r="O49" s="22">
        <f t="shared" si="23"/>
        <v>0</v>
      </c>
      <c r="P49" s="22">
        <f t="shared" si="24"/>
        <v>0</v>
      </c>
      <c r="Q49" s="56">
        <f t="shared" si="25"/>
        <v>2.3781844327911819E-2</v>
      </c>
      <c r="R49" s="22">
        <f t="shared" si="26"/>
        <v>3.2859161956305519E-2</v>
      </c>
      <c r="S49" s="22">
        <f t="shared" si="27"/>
        <v>0</v>
      </c>
      <c r="T49" s="22">
        <f t="shared" si="28"/>
        <v>0</v>
      </c>
      <c r="U49" s="57">
        <f t="shared" si="29"/>
        <v>2.6222582541476927E-2</v>
      </c>
    </row>
    <row r="50" spans="1:21" ht="16" customHeight="1" x14ac:dyDescent="0.3">
      <c r="A50" s="13" t="s">
        <v>24</v>
      </c>
      <c r="B50" s="14">
        <v>1689447</v>
      </c>
      <c r="C50" s="14">
        <v>98024</v>
      </c>
      <c r="D50" s="14">
        <v>0</v>
      </c>
      <c r="E50" s="15">
        <f t="shared" si="16"/>
        <v>1787471</v>
      </c>
      <c r="F50" s="14">
        <v>1666632</v>
      </c>
      <c r="G50" s="14">
        <v>78361</v>
      </c>
      <c r="H50" s="14">
        <v>0</v>
      </c>
      <c r="I50" s="15">
        <f t="shared" si="17"/>
        <v>1744993</v>
      </c>
      <c r="J50" s="55">
        <f t="shared" si="18"/>
        <v>-1.3504418901569566E-2</v>
      </c>
      <c r="K50" s="22">
        <f t="shared" si="19"/>
        <v>-0.20059373214722925</v>
      </c>
      <c r="L50" s="22">
        <f t="shared" si="20"/>
        <v>0</v>
      </c>
      <c r="M50" s="56">
        <f t="shared" si="21"/>
        <v>-2.3764301630627854E-2</v>
      </c>
      <c r="N50" s="22">
        <f t="shared" si="22"/>
        <v>0.24127832827314269</v>
      </c>
      <c r="O50" s="22">
        <f t="shared" si="23"/>
        <v>6.397178580445903E-2</v>
      </c>
      <c r="P50" s="22">
        <f t="shared" si="24"/>
        <v>0</v>
      </c>
      <c r="Q50" s="56">
        <f t="shared" si="25"/>
        <v>0.2023256456760657</v>
      </c>
      <c r="R50" s="22">
        <f t="shared" si="26"/>
        <v>0.23331349410129354</v>
      </c>
      <c r="S50" s="22">
        <f t="shared" si="27"/>
        <v>5.0811709427932492E-2</v>
      </c>
      <c r="T50" s="22">
        <f t="shared" si="28"/>
        <v>0</v>
      </c>
      <c r="U50" s="57">
        <f t="shared" si="29"/>
        <v>0.19494531783419131</v>
      </c>
    </row>
    <row r="51" spans="1:21" ht="16" customHeight="1" thickBot="1" x14ac:dyDescent="0.35">
      <c r="A51" s="13" t="s">
        <v>25</v>
      </c>
      <c r="B51" s="14">
        <v>1463260.4364553264</v>
      </c>
      <c r="C51" s="14">
        <v>339011.89079969004</v>
      </c>
      <c r="D51" s="14">
        <v>0</v>
      </c>
      <c r="E51" s="15">
        <f t="shared" si="16"/>
        <v>1802272.3272550164</v>
      </c>
      <c r="F51" s="14">
        <v>1503650.9913789858</v>
      </c>
      <c r="G51" s="14">
        <v>327690.28183434799</v>
      </c>
      <c r="H51" s="14">
        <v>0</v>
      </c>
      <c r="I51" s="15">
        <f t="shared" si="17"/>
        <v>1831341.2732133339</v>
      </c>
      <c r="J51" s="55">
        <f t="shared" si="18"/>
        <v>2.7603121028477662E-2</v>
      </c>
      <c r="K51" s="22">
        <f t="shared" si="19"/>
        <v>-3.3395905195642776E-2</v>
      </c>
      <c r="L51" s="22">
        <f t="shared" si="20"/>
        <v>0</v>
      </c>
      <c r="M51" s="56">
        <f t="shared" si="21"/>
        <v>1.612905303972096E-2</v>
      </c>
      <c r="N51" s="22">
        <f t="shared" si="22"/>
        <v>0.20897550022946579</v>
      </c>
      <c r="O51" s="22">
        <f t="shared" si="23"/>
        <v>0.2212437368746677</v>
      </c>
      <c r="P51" s="22">
        <f t="shared" si="24"/>
        <v>0</v>
      </c>
      <c r="Q51" s="56">
        <f t="shared" si="25"/>
        <v>0.20400102283951838</v>
      </c>
      <c r="R51" s="22">
        <f t="shared" si="26"/>
        <v>0.21049761837496531</v>
      </c>
      <c r="S51" s="22">
        <f t="shared" si="27"/>
        <v>0.21248456991263759</v>
      </c>
      <c r="T51" s="22">
        <f t="shared" si="28"/>
        <v>0</v>
      </c>
      <c r="U51" s="57">
        <f t="shared" si="29"/>
        <v>0.20459188464907649</v>
      </c>
    </row>
    <row r="52" spans="1:21" ht="16" customHeight="1" thickBot="1" x14ac:dyDescent="0.35">
      <c r="A52" s="5" t="s">
        <v>26</v>
      </c>
      <c r="B52" s="19">
        <f t="shared" ref="B52:I52" si="30">SUM(B37:B51)</f>
        <v>7002066.9162107119</v>
      </c>
      <c r="C52" s="19">
        <f t="shared" si="30"/>
        <v>1532300.5097845404</v>
      </c>
      <c r="D52" s="19">
        <f t="shared" si="30"/>
        <v>300256.54877183004</v>
      </c>
      <c r="E52" s="20">
        <f t="shared" si="30"/>
        <v>8834623.9747670833</v>
      </c>
      <c r="F52" s="19">
        <f t="shared" si="30"/>
        <v>7143315.9338671956</v>
      </c>
      <c r="G52" s="19">
        <f t="shared" si="30"/>
        <v>1542183.8958427752</v>
      </c>
      <c r="H52" s="19">
        <f t="shared" si="30"/>
        <v>265692.32707824884</v>
      </c>
      <c r="I52" s="19">
        <f t="shared" si="30"/>
        <v>8951192.1567882206</v>
      </c>
      <c r="J52" s="58">
        <f t="shared" si="18"/>
        <v>2.017247469164762E-2</v>
      </c>
      <c r="K52" s="6">
        <f t="shared" si="19"/>
        <v>6.4500311754282216E-3</v>
      </c>
      <c r="L52" s="6">
        <f t="shared" si="20"/>
        <v>-0.11511562973384848</v>
      </c>
      <c r="M52" s="7">
        <f t="shared" si="21"/>
        <v>1.3194470115997272E-2</v>
      </c>
      <c r="N52" s="6">
        <f t="shared" ref="N52:U52" si="31">SUM(N37:N51)</f>
        <v>1</v>
      </c>
      <c r="O52" s="6">
        <f t="shared" si="31"/>
        <v>1</v>
      </c>
      <c r="P52" s="6">
        <f t="shared" si="31"/>
        <v>1</v>
      </c>
      <c r="Q52" s="7">
        <f t="shared" si="31"/>
        <v>0.99999999999999989</v>
      </c>
      <c r="R52" s="6">
        <f t="shared" si="31"/>
        <v>1.0000000000000002</v>
      </c>
      <c r="S52" s="6">
        <f t="shared" si="31"/>
        <v>0.99999999999999978</v>
      </c>
      <c r="T52" s="6">
        <f t="shared" si="31"/>
        <v>1</v>
      </c>
      <c r="U52" s="21">
        <f t="shared" si="31"/>
        <v>1</v>
      </c>
    </row>
    <row r="53" spans="1:21" ht="16" customHeight="1" x14ac:dyDescent="0.3">
      <c r="A53" s="9"/>
      <c r="B53" s="14"/>
      <c r="C53" s="14"/>
      <c r="D53" s="14"/>
      <c r="E53" s="14"/>
      <c r="F53" s="14" t="s">
        <v>0</v>
      </c>
      <c r="G53" s="14" t="s">
        <v>0</v>
      </c>
      <c r="H53" s="14"/>
      <c r="I53" s="14"/>
      <c r="J53" s="14"/>
      <c r="K53" s="14"/>
      <c r="L53" s="14"/>
      <c r="M53" s="4"/>
      <c r="N53" s="22"/>
      <c r="O53" s="22"/>
      <c r="P53" s="22"/>
      <c r="Q53" s="22"/>
      <c r="R53" s="22"/>
      <c r="S53" s="22"/>
      <c r="T53" s="22"/>
      <c r="U53" s="22"/>
    </row>
    <row r="54" spans="1:21" ht="16" customHeight="1" x14ac:dyDescent="0.3">
      <c r="A54" s="2" t="s">
        <v>0</v>
      </c>
      <c r="B54" s="14"/>
      <c r="C54" s="14"/>
      <c r="D54" s="14"/>
      <c r="E54" s="14"/>
      <c r="F54" s="14"/>
      <c r="G54" s="14"/>
      <c r="H54" s="14"/>
      <c r="I54" s="14"/>
      <c r="J54" s="14"/>
      <c r="K54" s="14"/>
      <c r="L54" s="14"/>
      <c r="M54" s="4"/>
      <c r="N54" s="22"/>
      <c r="O54" s="22"/>
      <c r="P54" s="22"/>
      <c r="Q54" s="22"/>
      <c r="R54" s="22"/>
      <c r="S54" s="22"/>
      <c r="T54" s="22"/>
      <c r="U54" s="22"/>
    </row>
    <row r="55" spans="1:21" ht="16" customHeight="1" x14ac:dyDescent="0.3">
      <c r="A55" s="1"/>
      <c r="B55" s="1"/>
      <c r="C55" s="1"/>
      <c r="D55" s="1"/>
      <c r="E55" s="1"/>
      <c r="F55" s="1"/>
      <c r="G55" s="1"/>
      <c r="H55" s="1"/>
      <c r="I55" s="1"/>
      <c r="J55" s="1"/>
      <c r="K55" s="1"/>
      <c r="L55" s="1"/>
      <c r="M55" s="1"/>
      <c r="N55" s="1"/>
      <c r="O55" s="1"/>
      <c r="P55" s="1"/>
      <c r="Q55" s="1"/>
      <c r="R55" s="1"/>
      <c r="S55" s="1"/>
      <c r="T55" s="1"/>
      <c r="U55" s="1"/>
    </row>
    <row r="56" spans="1:21" ht="16" customHeight="1" x14ac:dyDescent="0.3">
      <c r="A56" s="1"/>
      <c r="B56" s="3"/>
      <c r="C56" s="1"/>
      <c r="D56" s="1"/>
      <c r="E56" s="1"/>
      <c r="F56" s="1"/>
      <c r="G56" s="1"/>
      <c r="H56" s="1"/>
      <c r="I56" s="1"/>
      <c r="J56" s="1"/>
      <c r="K56" s="1"/>
      <c r="L56" s="1"/>
      <c r="M56" s="1"/>
      <c r="N56" s="1"/>
      <c r="O56" s="1"/>
      <c r="P56" s="1"/>
      <c r="Q56" s="1"/>
      <c r="R56" s="1"/>
      <c r="S56" s="1"/>
      <c r="T56" s="1"/>
      <c r="U56" s="1"/>
    </row>
    <row r="57" spans="1:21" ht="16" customHeight="1" x14ac:dyDescent="0.3">
      <c r="A57" s="1"/>
      <c r="B57" s="1"/>
      <c r="C57" s="1"/>
      <c r="D57" s="1"/>
      <c r="E57" s="1"/>
      <c r="F57" s="1"/>
      <c r="G57" s="1"/>
      <c r="H57" s="1"/>
      <c r="I57" s="1"/>
      <c r="J57" s="1"/>
      <c r="K57" s="1"/>
      <c r="L57" s="1"/>
      <c r="M57" s="1"/>
      <c r="N57" s="1"/>
      <c r="O57" s="1"/>
      <c r="P57" s="1"/>
      <c r="Q57" s="1"/>
      <c r="R57" s="1"/>
      <c r="S57" s="1"/>
      <c r="T57" s="1"/>
      <c r="U57" s="1"/>
    </row>
    <row r="58" spans="1:21" ht="16" customHeight="1" x14ac:dyDescent="0.3">
      <c r="A58" s="96" t="s">
        <v>30</v>
      </c>
      <c r="B58" s="96"/>
      <c r="C58" s="96"/>
      <c r="D58" s="96"/>
      <c r="E58" s="96"/>
      <c r="F58" s="96"/>
      <c r="G58" s="96"/>
      <c r="H58" s="96"/>
      <c r="I58" s="96"/>
      <c r="J58" s="96"/>
      <c r="K58" s="96"/>
      <c r="L58" s="96"/>
      <c r="M58" s="96"/>
      <c r="N58" s="1"/>
      <c r="O58" s="1"/>
      <c r="P58" s="1"/>
      <c r="Q58" s="1"/>
      <c r="R58" s="1"/>
      <c r="S58" s="1"/>
      <c r="T58" s="1"/>
      <c r="U58" s="1"/>
    </row>
    <row r="59" spans="1:21" ht="16" customHeight="1" thickBot="1" x14ac:dyDescent="0.35">
      <c r="B59" s="1"/>
      <c r="C59" s="1"/>
      <c r="D59" s="1"/>
      <c r="E59" s="1"/>
      <c r="F59" s="2"/>
      <c r="G59" s="1"/>
      <c r="H59" s="1"/>
      <c r="I59" s="1"/>
      <c r="J59" s="1"/>
      <c r="K59" s="1"/>
      <c r="L59" s="1"/>
      <c r="M59" s="1"/>
      <c r="N59" s="1"/>
      <c r="O59" s="1"/>
      <c r="P59" s="1"/>
      <c r="Q59" s="1"/>
      <c r="R59" s="1"/>
      <c r="S59" s="1"/>
      <c r="T59" s="1"/>
      <c r="U59" s="1"/>
    </row>
    <row r="60" spans="1:21" ht="16" customHeight="1" x14ac:dyDescent="0.3">
      <c r="A60" s="34"/>
      <c r="B60" s="35"/>
      <c r="C60" s="35"/>
      <c r="D60" s="35"/>
      <c r="E60" s="35"/>
      <c r="F60" s="35"/>
      <c r="G60" s="35"/>
      <c r="H60" s="35"/>
      <c r="I60" s="35"/>
      <c r="J60" s="35"/>
      <c r="K60" s="35"/>
      <c r="L60" s="35"/>
      <c r="M60" s="36"/>
      <c r="Q60" s="1"/>
      <c r="R60" s="1"/>
      <c r="S60" s="1"/>
      <c r="T60" s="1"/>
      <c r="U60" s="1"/>
    </row>
    <row r="61" spans="1:21" ht="16" customHeight="1" x14ac:dyDescent="0.3">
      <c r="A61" s="40"/>
      <c r="B61" s="97" t="s">
        <v>28</v>
      </c>
      <c r="C61" s="98"/>
      <c r="D61" s="98"/>
      <c r="E61" s="100"/>
      <c r="F61" s="97" t="s">
        <v>3</v>
      </c>
      <c r="G61" s="98"/>
      <c r="H61" s="98"/>
      <c r="I61" s="100"/>
      <c r="J61" s="97" t="s">
        <v>28</v>
      </c>
      <c r="K61" s="98"/>
      <c r="L61" s="98"/>
      <c r="M61" s="99"/>
      <c r="Q61" s="1"/>
      <c r="R61" s="1"/>
      <c r="S61" s="1"/>
      <c r="T61" s="1"/>
      <c r="U61" s="1"/>
    </row>
    <row r="62" spans="1:21" ht="16" customHeight="1" x14ac:dyDescent="0.3">
      <c r="A62" s="40"/>
      <c r="B62" s="97">
        <f>+C35</f>
        <v>2021</v>
      </c>
      <c r="C62" s="98"/>
      <c r="D62" s="98"/>
      <c r="E62" s="100"/>
      <c r="F62" s="97">
        <f>+G35</f>
        <v>2022</v>
      </c>
      <c r="G62" s="98"/>
      <c r="H62" s="98"/>
      <c r="I62" s="100"/>
      <c r="J62" s="97">
        <f>+F62</f>
        <v>2022</v>
      </c>
      <c r="K62" s="98"/>
      <c r="L62" s="98"/>
      <c r="M62" s="99"/>
      <c r="Q62" s="1"/>
      <c r="R62" s="1"/>
      <c r="S62" s="1"/>
      <c r="T62" s="1"/>
      <c r="U62" s="1"/>
    </row>
    <row r="63" spans="1:21" ht="16" customHeight="1" thickBot="1" x14ac:dyDescent="0.35">
      <c r="A63" s="44" t="s">
        <v>6</v>
      </c>
      <c r="B63" s="45" t="s">
        <v>7</v>
      </c>
      <c r="C63" s="45" t="s">
        <v>8</v>
      </c>
      <c r="D63" s="45" t="s">
        <v>9</v>
      </c>
      <c r="E63" s="46" t="s">
        <v>10</v>
      </c>
      <c r="F63" s="45" t="s">
        <v>7</v>
      </c>
      <c r="G63" s="45" t="s">
        <v>8</v>
      </c>
      <c r="H63" s="45" t="s">
        <v>9</v>
      </c>
      <c r="I63" s="46" t="s">
        <v>10</v>
      </c>
      <c r="J63" s="45" t="s">
        <v>7</v>
      </c>
      <c r="K63" s="45" t="s">
        <v>8</v>
      </c>
      <c r="L63" s="45" t="s">
        <v>9</v>
      </c>
      <c r="M63" s="47" t="s">
        <v>10</v>
      </c>
      <c r="Q63" s="1"/>
      <c r="R63" s="1"/>
      <c r="S63" s="1"/>
      <c r="T63" s="1"/>
      <c r="U63" s="1"/>
    </row>
    <row r="64" spans="1:21" ht="16" customHeight="1" thickTop="1" x14ac:dyDescent="0.3">
      <c r="A64" s="13" t="str">
        <f t="shared" ref="A64:D78" si="32">+A37</f>
        <v>Equitable</v>
      </c>
      <c r="B64" s="14">
        <f t="shared" si="32"/>
        <v>0</v>
      </c>
      <c r="C64" s="14">
        <f t="shared" si="32"/>
        <v>0</v>
      </c>
      <c r="D64" s="14">
        <f t="shared" si="32"/>
        <v>27857.447271193902</v>
      </c>
      <c r="E64" s="15">
        <f t="shared" ref="E64:E78" si="33">+D64+C64+B64</f>
        <v>27857.447271193902</v>
      </c>
      <c r="F64" s="14">
        <f t="shared" ref="F64:H78" si="34">+F10</f>
        <v>0</v>
      </c>
      <c r="G64" s="14">
        <f t="shared" si="34"/>
        <v>0</v>
      </c>
      <c r="H64" s="14">
        <f t="shared" si="34"/>
        <v>1824.3245189900001</v>
      </c>
      <c r="I64" s="15">
        <f t="shared" ref="I64:I78" si="35">+F64+G64+H64</f>
        <v>1824.3245189900001</v>
      </c>
      <c r="J64" s="14">
        <f t="shared" ref="J64:J78" si="36">+F37</f>
        <v>0</v>
      </c>
      <c r="K64" s="14">
        <f t="shared" ref="K64:K78" si="37">+G37</f>
        <v>0</v>
      </c>
      <c r="L64" s="14">
        <f t="shared" ref="L64:L78" si="38">+H37</f>
        <v>27222.66512385026</v>
      </c>
      <c r="M64" s="16">
        <f t="shared" ref="M64:M78" si="39">+L64+K64+J64</f>
        <v>27222.66512385026</v>
      </c>
    </row>
    <row r="65" spans="1:21" ht="16" customHeight="1" x14ac:dyDescent="0.3">
      <c r="A65" s="13" t="str">
        <f t="shared" si="32"/>
        <v>Berkshire Hathaway Group</v>
      </c>
      <c r="B65" s="14">
        <f t="shared" si="32"/>
        <v>0</v>
      </c>
      <c r="C65" s="14">
        <f t="shared" si="32"/>
        <v>0</v>
      </c>
      <c r="D65" s="14">
        <f t="shared" si="32"/>
        <v>130994</v>
      </c>
      <c r="E65" s="15">
        <f>+D65+C65+B65</f>
        <v>130994</v>
      </c>
      <c r="F65" s="14">
        <f t="shared" si="34"/>
        <v>0</v>
      </c>
      <c r="G65" s="14">
        <f t="shared" si="34"/>
        <v>0</v>
      </c>
      <c r="H65" s="14">
        <f t="shared" si="34"/>
        <v>2120</v>
      </c>
      <c r="I65" s="15">
        <f>+F65+G65+H65</f>
        <v>2120</v>
      </c>
      <c r="J65" s="14">
        <f t="shared" si="36"/>
        <v>0</v>
      </c>
      <c r="K65" s="14">
        <f t="shared" si="37"/>
        <v>0</v>
      </c>
      <c r="L65" s="14">
        <f t="shared" si="38"/>
        <v>122981</v>
      </c>
      <c r="M65" s="16">
        <f t="shared" si="39"/>
        <v>122981</v>
      </c>
    </row>
    <row r="66" spans="1:21" ht="16" customHeight="1" x14ac:dyDescent="0.3">
      <c r="A66" s="13" t="str">
        <f t="shared" si="32"/>
        <v>Canada Life Reinsurance</v>
      </c>
      <c r="B66" s="14">
        <f t="shared" si="32"/>
        <v>203546.57103356661</v>
      </c>
      <c r="C66" s="14">
        <f t="shared" si="32"/>
        <v>34091.130231433395</v>
      </c>
      <c r="D66" s="14">
        <f t="shared" si="32"/>
        <v>0</v>
      </c>
      <c r="E66" s="15">
        <f>+D66+C66+B66</f>
        <v>237637.70126500001</v>
      </c>
      <c r="F66" s="14">
        <f t="shared" si="34"/>
        <v>8698.7335829999993</v>
      </c>
      <c r="G66" s="14">
        <f t="shared" si="34"/>
        <v>0</v>
      </c>
      <c r="H66" s="14">
        <f t="shared" si="34"/>
        <v>0</v>
      </c>
      <c r="I66" s="15">
        <f>+F66+G66+H66</f>
        <v>8698.7335829999993</v>
      </c>
      <c r="J66" s="14">
        <f t="shared" si="36"/>
        <v>199747.56426638732</v>
      </c>
      <c r="K66" s="14">
        <f t="shared" si="37"/>
        <v>38844.346445612704</v>
      </c>
      <c r="L66" s="14">
        <f t="shared" si="38"/>
        <v>0</v>
      </c>
      <c r="M66" s="16">
        <f>+L66+K66+J66</f>
        <v>238591.91071200001</v>
      </c>
    </row>
    <row r="67" spans="1:21" ht="16" customHeight="1" x14ac:dyDescent="0.3">
      <c r="A67" s="13" t="str">
        <f t="shared" si="32"/>
        <v>Employers Reassurance Corporation</v>
      </c>
      <c r="B67" s="14">
        <f t="shared" si="32"/>
        <v>51121.164390500002</v>
      </c>
      <c r="C67" s="14">
        <f t="shared" si="32"/>
        <v>1862.1450275000002</v>
      </c>
      <c r="D67" s="14">
        <f t="shared" si="32"/>
        <v>4.0875839999999997</v>
      </c>
      <c r="E67" s="15">
        <f t="shared" si="33"/>
        <v>52987.397002000005</v>
      </c>
      <c r="F67" s="14">
        <f t="shared" si="34"/>
        <v>0</v>
      </c>
      <c r="G67" s="14">
        <f t="shared" si="34"/>
        <v>0</v>
      </c>
      <c r="H67" s="14">
        <f t="shared" si="34"/>
        <v>0</v>
      </c>
      <c r="I67" s="15">
        <f t="shared" si="35"/>
        <v>0</v>
      </c>
      <c r="J67" s="14">
        <f t="shared" si="36"/>
        <v>41336.645545349471</v>
      </c>
      <c r="K67" s="14">
        <f t="shared" si="37"/>
        <v>1730.3520250105312</v>
      </c>
      <c r="L67" s="14">
        <f t="shared" si="38"/>
        <v>4.0075839999999996</v>
      </c>
      <c r="M67" s="16">
        <f t="shared" si="39"/>
        <v>43071.005154359998</v>
      </c>
    </row>
    <row r="68" spans="1:21" ht="16" customHeight="1" x14ac:dyDescent="0.3">
      <c r="A68" s="13" t="str">
        <f t="shared" si="32"/>
        <v>Gen Re</v>
      </c>
      <c r="B68" s="14">
        <f t="shared" si="32"/>
        <v>223258.50734642221</v>
      </c>
      <c r="C68" s="14">
        <f t="shared" si="32"/>
        <v>2618.9116291099995</v>
      </c>
      <c r="D68" s="14">
        <f t="shared" si="32"/>
        <v>0</v>
      </c>
      <c r="E68" s="15">
        <f t="shared" si="33"/>
        <v>225877.4189755322</v>
      </c>
      <c r="F68" s="14">
        <f t="shared" si="34"/>
        <v>52814.790811999999</v>
      </c>
      <c r="G68" s="14">
        <f t="shared" si="34"/>
        <v>0</v>
      </c>
      <c r="H68" s="14">
        <f t="shared" si="34"/>
        <v>0</v>
      </c>
      <c r="I68" s="15">
        <f t="shared" si="35"/>
        <v>52814.790811999999</v>
      </c>
      <c r="J68" s="14">
        <f t="shared" si="36"/>
        <v>263065.79441440286</v>
      </c>
      <c r="K68" s="14">
        <f t="shared" si="37"/>
        <v>2435.98530308</v>
      </c>
      <c r="L68" s="14">
        <f t="shared" si="38"/>
        <v>0</v>
      </c>
      <c r="M68" s="16">
        <f t="shared" si="39"/>
        <v>265501.77971748286</v>
      </c>
    </row>
    <row r="69" spans="1:21" ht="16" customHeight="1" x14ac:dyDescent="0.3">
      <c r="A69" s="13" t="str">
        <f t="shared" si="32"/>
        <v>Hannover Re (US)</v>
      </c>
      <c r="B69" s="14">
        <f t="shared" si="32"/>
        <v>658950.55654828448</v>
      </c>
      <c r="C69" s="14">
        <f t="shared" si="32"/>
        <v>551877.92532942037</v>
      </c>
      <c r="D69" s="14">
        <f t="shared" si="32"/>
        <v>0</v>
      </c>
      <c r="E69" s="15">
        <f t="shared" si="33"/>
        <v>1210828.4818777048</v>
      </c>
      <c r="F69" s="14">
        <f t="shared" si="34"/>
        <v>36222.019029330004</v>
      </c>
      <c r="G69" s="14">
        <f t="shared" si="34"/>
        <v>0</v>
      </c>
      <c r="H69" s="14">
        <f t="shared" si="34"/>
        <v>0</v>
      </c>
      <c r="I69" s="15">
        <f t="shared" si="35"/>
        <v>36222.019029330004</v>
      </c>
      <c r="J69" s="14">
        <f t="shared" si="36"/>
        <v>630375.93770410016</v>
      </c>
      <c r="K69" s="14">
        <f t="shared" si="37"/>
        <v>497328.55049040506</v>
      </c>
      <c r="L69" s="14">
        <f t="shared" si="38"/>
        <v>0</v>
      </c>
      <c r="M69" s="16">
        <f t="shared" si="39"/>
        <v>1127704.4881945052</v>
      </c>
    </row>
    <row r="70" spans="1:21" ht="16" customHeight="1" x14ac:dyDescent="0.3">
      <c r="A70" s="13" t="str">
        <f t="shared" si="32"/>
        <v>Munich Re (US)</v>
      </c>
      <c r="B70" s="14">
        <f t="shared" si="32"/>
        <v>977327.32584599999</v>
      </c>
      <c r="C70" s="14">
        <f t="shared" si="32"/>
        <v>243720.03492199999</v>
      </c>
      <c r="D70" s="14">
        <f t="shared" si="32"/>
        <v>549.080108</v>
      </c>
      <c r="E70" s="15">
        <f>+D70+C70+B70</f>
        <v>1221596.4408760001</v>
      </c>
      <c r="F70" s="14">
        <f t="shared" si="34"/>
        <v>100641</v>
      </c>
      <c r="G70" s="14">
        <f t="shared" si="34"/>
        <v>98064</v>
      </c>
      <c r="H70" s="14">
        <f t="shared" si="34"/>
        <v>0</v>
      </c>
      <c r="I70" s="15">
        <f>+F70+G70+H70</f>
        <v>198705</v>
      </c>
      <c r="J70" s="14">
        <f t="shared" si="36"/>
        <v>1024987</v>
      </c>
      <c r="K70" s="14">
        <f t="shared" si="37"/>
        <v>338036</v>
      </c>
      <c r="L70" s="14">
        <f t="shared" si="38"/>
        <v>463</v>
      </c>
      <c r="M70" s="16">
        <f>+L70+K70+J70</f>
        <v>1363486</v>
      </c>
    </row>
    <row r="71" spans="1:21" ht="16" customHeight="1" x14ac:dyDescent="0.3">
      <c r="A71" s="13" t="str">
        <f t="shared" si="32"/>
        <v>Optimum Re (US)</v>
      </c>
      <c r="B71" s="14">
        <f t="shared" si="32"/>
        <v>80098.075152000005</v>
      </c>
      <c r="C71" s="14">
        <f t="shared" si="32"/>
        <v>5510.4746530000002</v>
      </c>
      <c r="D71" s="14">
        <f t="shared" si="32"/>
        <v>0</v>
      </c>
      <c r="E71" s="15">
        <f t="shared" si="33"/>
        <v>85608.549805000002</v>
      </c>
      <c r="F71" s="14">
        <f t="shared" si="34"/>
        <v>6530.5163283548582</v>
      </c>
      <c r="G71" s="14">
        <f t="shared" si="34"/>
        <v>0</v>
      </c>
      <c r="H71" s="14">
        <f t="shared" si="34"/>
        <v>0</v>
      </c>
      <c r="I71" s="15">
        <f t="shared" si="35"/>
        <v>6530.5163283548582</v>
      </c>
      <c r="J71" s="14">
        <f t="shared" si="36"/>
        <v>81229.971703000003</v>
      </c>
      <c r="K71" s="14">
        <f t="shared" si="37"/>
        <v>5087.4495879999995</v>
      </c>
      <c r="L71" s="14">
        <f t="shared" si="38"/>
        <v>0</v>
      </c>
      <c r="M71" s="16">
        <f t="shared" si="39"/>
        <v>86317.421291000006</v>
      </c>
    </row>
    <row r="72" spans="1:21" ht="16" customHeight="1" x14ac:dyDescent="0.3">
      <c r="A72" s="13" t="str">
        <f t="shared" si="32"/>
        <v>Pacific Life Re</v>
      </c>
      <c r="B72" s="14">
        <f t="shared" si="32"/>
        <v>0</v>
      </c>
      <c r="C72" s="14">
        <f t="shared" si="32"/>
        <v>0</v>
      </c>
      <c r="D72" s="14">
        <f t="shared" si="32"/>
        <v>140851.93380863615</v>
      </c>
      <c r="E72" s="15">
        <f t="shared" si="33"/>
        <v>140851.93380863615</v>
      </c>
      <c r="F72" s="14">
        <f t="shared" si="34"/>
        <v>0</v>
      </c>
      <c r="G72" s="14">
        <f t="shared" si="34"/>
        <v>0</v>
      </c>
      <c r="H72" s="14">
        <f t="shared" si="34"/>
        <v>1607.4907714000001</v>
      </c>
      <c r="I72" s="15">
        <f t="shared" si="35"/>
        <v>1607.4907714000001</v>
      </c>
      <c r="J72" s="14">
        <f t="shared" si="36"/>
        <v>0</v>
      </c>
      <c r="K72" s="14">
        <f t="shared" si="37"/>
        <v>0</v>
      </c>
      <c r="L72" s="14">
        <f t="shared" si="38"/>
        <v>115021.6543703986</v>
      </c>
      <c r="M72" s="16">
        <f t="shared" si="39"/>
        <v>115021.6543703986</v>
      </c>
    </row>
    <row r="73" spans="1:21" ht="16" customHeight="1" x14ac:dyDescent="0.3">
      <c r="A73" s="13" t="str">
        <f t="shared" si="32"/>
        <v>PartnerRe (US)</v>
      </c>
      <c r="B73" s="14">
        <f t="shared" si="32"/>
        <v>89688.299999999988</v>
      </c>
      <c r="C73" s="14">
        <f t="shared" si="32"/>
        <v>15099.300000000001</v>
      </c>
      <c r="D73" s="14">
        <f t="shared" si="32"/>
        <v>0</v>
      </c>
      <c r="E73" s="15">
        <f t="shared" si="33"/>
        <v>104787.59999999999</v>
      </c>
      <c r="F73" s="14">
        <f t="shared" si="34"/>
        <v>25049</v>
      </c>
      <c r="G73" s="14">
        <f t="shared" si="34"/>
        <v>460</v>
      </c>
      <c r="H73" s="14">
        <f t="shared" si="34"/>
        <v>0</v>
      </c>
      <c r="I73" s="15">
        <f t="shared" si="35"/>
        <v>25509</v>
      </c>
      <c r="J73" s="14">
        <f t="shared" si="36"/>
        <v>108754</v>
      </c>
      <c r="K73" s="14">
        <f t="shared" si="37"/>
        <v>15239.694</v>
      </c>
      <c r="L73" s="14">
        <f t="shared" si="38"/>
        <v>0</v>
      </c>
      <c r="M73" s="16">
        <f t="shared" si="39"/>
        <v>123993.694</v>
      </c>
    </row>
    <row r="74" spans="1:21" ht="16" customHeight="1" x14ac:dyDescent="0.3">
      <c r="A74" s="13" t="str">
        <f t="shared" si="32"/>
        <v>RGA Re (Canada)</v>
      </c>
      <c r="B74" s="14">
        <f t="shared" si="32"/>
        <v>617</v>
      </c>
      <c r="C74" s="14">
        <f t="shared" si="32"/>
        <v>0</v>
      </c>
      <c r="D74" s="14">
        <f t="shared" si="32"/>
        <v>0</v>
      </c>
      <c r="E74" s="15">
        <f t="shared" si="33"/>
        <v>617</v>
      </c>
      <c r="F74" s="14">
        <f t="shared" si="34"/>
        <v>0</v>
      </c>
      <c r="G74" s="14">
        <f t="shared" si="34"/>
        <v>0</v>
      </c>
      <c r="H74" s="14">
        <f t="shared" si="34"/>
        <v>0</v>
      </c>
      <c r="I74" s="15">
        <f t="shared" si="35"/>
        <v>0</v>
      </c>
      <c r="J74" s="14">
        <f t="shared" si="36"/>
        <v>556</v>
      </c>
      <c r="K74" s="14">
        <f t="shared" si="37"/>
        <v>0</v>
      </c>
      <c r="L74" s="14">
        <f t="shared" si="38"/>
        <v>0</v>
      </c>
      <c r="M74" s="16">
        <f t="shared" si="39"/>
        <v>556</v>
      </c>
    </row>
    <row r="75" spans="1:21" ht="16" customHeight="1" x14ac:dyDescent="0.3">
      <c r="A75" s="13" t="str">
        <f t="shared" si="32"/>
        <v>RGA Reinsurance Company</v>
      </c>
      <c r="B75" s="14">
        <f t="shared" si="32"/>
        <v>1354648.3273750644</v>
      </c>
      <c r="C75" s="14">
        <f t="shared" si="32"/>
        <v>240484.69719238655</v>
      </c>
      <c r="D75" s="14">
        <f t="shared" si="32"/>
        <v>0</v>
      </c>
      <c r="E75" s="15">
        <f>+D75+C75+B75</f>
        <v>1595133.0245674509</v>
      </c>
      <c r="F75" s="14">
        <f t="shared" si="34"/>
        <v>122062.18420324</v>
      </c>
      <c r="G75" s="14">
        <f t="shared" si="34"/>
        <v>10558.32014376</v>
      </c>
      <c r="H75" s="14">
        <f t="shared" si="34"/>
        <v>0</v>
      </c>
      <c r="I75" s="15">
        <f>+F75+G75+H75</f>
        <v>132620.50434700001</v>
      </c>
      <c r="J75" s="14">
        <f t="shared" si="36"/>
        <v>1388256.6536789709</v>
      </c>
      <c r="K75" s="14">
        <f t="shared" si="37"/>
        <v>237430.23615631872</v>
      </c>
      <c r="L75" s="14">
        <f t="shared" si="38"/>
        <v>0</v>
      </c>
      <c r="M75" s="16">
        <f>+L75+K75+J75</f>
        <v>1625686.8898352897</v>
      </c>
    </row>
    <row r="76" spans="1:21" ht="16" customHeight="1" x14ac:dyDescent="0.3">
      <c r="A76" s="13" t="str">
        <f t="shared" si="32"/>
        <v>RMA</v>
      </c>
      <c r="B76" s="14">
        <f t="shared" si="32"/>
        <v>210103.65206354833</v>
      </c>
      <c r="C76" s="14">
        <f t="shared" si="32"/>
        <v>0</v>
      </c>
      <c r="D76" s="14">
        <f t="shared" si="32"/>
        <v>0</v>
      </c>
      <c r="E76" s="15">
        <f>+D76+C76+B76</f>
        <v>210103.65206354833</v>
      </c>
      <c r="F76" s="14">
        <f t="shared" si="34"/>
        <v>28713.698339999999</v>
      </c>
      <c r="G76" s="14">
        <f t="shared" si="34"/>
        <v>0</v>
      </c>
      <c r="H76" s="14">
        <f t="shared" si="34"/>
        <v>0</v>
      </c>
      <c r="I76" s="15">
        <f>+F76+G76+H76</f>
        <v>28713.698339999999</v>
      </c>
      <c r="J76" s="14">
        <f t="shared" si="36"/>
        <v>234723.375176</v>
      </c>
      <c r="K76" s="14">
        <f t="shared" si="37"/>
        <v>0</v>
      </c>
      <c r="L76" s="14">
        <f t="shared" si="38"/>
        <v>0</v>
      </c>
      <c r="M76" s="16">
        <f>+L76+K76+J76</f>
        <v>234723.375176</v>
      </c>
    </row>
    <row r="77" spans="1:21" ht="16" customHeight="1" x14ac:dyDescent="0.3">
      <c r="A77" s="13" t="str">
        <f t="shared" si="32"/>
        <v>SCOR Global Life (US)</v>
      </c>
      <c r="B77" s="14">
        <f t="shared" si="32"/>
        <v>1689447</v>
      </c>
      <c r="C77" s="14">
        <f t="shared" si="32"/>
        <v>98024</v>
      </c>
      <c r="D77" s="14">
        <f t="shared" si="32"/>
        <v>0</v>
      </c>
      <c r="E77" s="15">
        <f t="shared" si="33"/>
        <v>1787471</v>
      </c>
      <c r="F77" s="14">
        <f t="shared" si="34"/>
        <v>93479</v>
      </c>
      <c r="G77" s="14">
        <f t="shared" si="34"/>
        <v>0</v>
      </c>
      <c r="H77" s="14">
        <f t="shared" si="34"/>
        <v>0</v>
      </c>
      <c r="I77" s="15">
        <f t="shared" si="35"/>
        <v>93479</v>
      </c>
      <c r="J77" s="14">
        <f t="shared" si="36"/>
        <v>1666632</v>
      </c>
      <c r="K77" s="14">
        <f t="shared" si="37"/>
        <v>78361</v>
      </c>
      <c r="L77" s="14">
        <f t="shared" si="38"/>
        <v>0</v>
      </c>
      <c r="M77" s="16">
        <f t="shared" si="39"/>
        <v>1744993</v>
      </c>
    </row>
    <row r="78" spans="1:21" ht="16" customHeight="1" thickBot="1" x14ac:dyDescent="0.35">
      <c r="A78" s="13" t="str">
        <f t="shared" si="32"/>
        <v>Swiss Re (US)</v>
      </c>
      <c r="B78" s="14">
        <f t="shared" si="32"/>
        <v>1463260.4364553264</v>
      </c>
      <c r="C78" s="14">
        <f t="shared" si="32"/>
        <v>339011.89079969004</v>
      </c>
      <c r="D78" s="14">
        <f t="shared" si="32"/>
        <v>0</v>
      </c>
      <c r="E78" s="15">
        <f t="shared" si="33"/>
        <v>1802272.3272550164</v>
      </c>
      <c r="F78" s="14">
        <f t="shared" si="34"/>
        <v>146562.98725257514</v>
      </c>
      <c r="G78" s="14">
        <f t="shared" si="34"/>
        <v>10381.739382129828</v>
      </c>
      <c r="H78" s="14">
        <f t="shared" si="34"/>
        <v>0</v>
      </c>
      <c r="I78" s="15">
        <f t="shared" si="35"/>
        <v>156944.72663470497</v>
      </c>
      <c r="J78" s="14">
        <f t="shared" si="36"/>
        <v>1503650.9913789858</v>
      </c>
      <c r="K78" s="14">
        <f t="shared" si="37"/>
        <v>327690.28183434799</v>
      </c>
      <c r="L78" s="14">
        <f t="shared" si="38"/>
        <v>0</v>
      </c>
      <c r="M78" s="16">
        <f t="shared" si="39"/>
        <v>1831341.2732133339</v>
      </c>
    </row>
    <row r="79" spans="1:21" ht="16" customHeight="1" thickBot="1" x14ac:dyDescent="0.35">
      <c r="A79" s="5" t="s">
        <v>26</v>
      </c>
      <c r="B79" s="19">
        <f t="shared" ref="B79:M79" si="40">SUM(B64:B78)</f>
        <v>7002066.9162107119</v>
      </c>
      <c r="C79" s="19">
        <f t="shared" si="40"/>
        <v>1532300.5097845404</v>
      </c>
      <c r="D79" s="19">
        <f t="shared" si="40"/>
        <v>300256.54877183004</v>
      </c>
      <c r="E79" s="20">
        <f t="shared" si="40"/>
        <v>8834623.9747670833</v>
      </c>
      <c r="F79" s="19">
        <f t="shared" si="40"/>
        <v>620773.92954849999</v>
      </c>
      <c r="G79" s="19">
        <f t="shared" si="40"/>
        <v>119464.05952588984</v>
      </c>
      <c r="H79" s="19">
        <f t="shared" si="40"/>
        <v>5551.81529039</v>
      </c>
      <c r="I79" s="20">
        <f t="shared" si="40"/>
        <v>745789.80436477985</v>
      </c>
      <c r="J79" s="19">
        <f t="shared" si="40"/>
        <v>7143315.9338671956</v>
      </c>
      <c r="K79" s="19">
        <f t="shared" si="40"/>
        <v>1542183.8958427752</v>
      </c>
      <c r="L79" s="19">
        <f t="shared" si="40"/>
        <v>265692.32707824884</v>
      </c>
      <c r="M79" s="23">
        <f t="shared" si="40"/>
        <v>8951192.1567882206</v>
      </c>
    </row>
    <row r="80" spans="1:21" ht="16" customHeight="1" x14ac:dyDescent="0.3">
      <c r="A80" s="2"/>
      <c r="B80" s="1"/>
      <c r="C80" s="1"/>
      <c r="D80" s="1"/>
      <c r="E80" s="1"/>
      <c r="F80" s="1"/>
      <c r="G80" s="1"/>
      <c r="H80" s="1"/>
      <c r="I80" s="1"/>
      <c r="J80" s="1"/>
      <c r="K80" s="1"/>
      <c r="L80" s="1"/>
      <c r="M80" s="1"/>
      <c r="N80" s="1"/>
      <c r="O80" s="1"/>
      <c r="P80" s="1"/>
      <c r="Q80" s="4"/>
      <c r="R80" s="4"/>
      <c r="S80" s="4"/>
      <c r="T80" s="4"/>
      <c r="U80" s="4"/>
    </row>
    <row r="81" spans="1:21" ht="16" customHeight="1" x14ac:dyDescent="0.3">
      <c r="A81" s="2" t="str">
        <f>+A54</f>
        <v xml:space="preserve"> </v>
      </c>
      <c r="B81" s="1"/>
      <c r="C81" s="1"/>
      <c r="D81" s="1"/>
      <c r="E81" s="1"/>
      <c r="F81" s="1"/>
      <c r="G81" s="1"/>
      <c r="H81" s="1"/>
      <c r="I81" s="1"/>
      <c r="J81" s="33"/>
      <c r="K81" s="33"/>
      <c r="L81" s="33"/>
      <c r="M81" s="33"/>
      <c r="N81" s="1"/>
      <c r="O81" s="1"/>
      <c r="P81" s="1"/>
      <c r="Q81" s="1"/>
      <c r="R81" s="1"/>
      <c r="S81" s="1"/>
      <c r="T81" s="1"/>
      <c r="U81" s="1"/>
    </row>
    <row r="82" spans="1:21" ht="16" customHeight="1" x14ac:dyDescent="0.3">
      <c r="A82" s="1"/>
      <c r="B82" s="1"/>
      <c r="C82" s="1"/>
      <c r="D82" s="1"/>
      <c r="E82" s="1"/>
      <c r="F82" s="1"/>
      <c r="G82" s="1"/>
      <c r="H82" s="1"/>
      <c r="I82" s="1"/>
      <c r="J82" s="1"/>
      <c r="K82" s="1"/>
      <c r="L82" s="1"/>
      <c r="M82" s="1"/>
      <c r="N82" s="1"/>
      <c r="O82" s="1"/>
      <c r="P82" s="1"/>
      <c r="Q82" s="1"/>
      <c r="R82" s="1"/>
      <c r="S82" s="1"/>
      <c r="T82" s="1"/>
      <c r="U82" s="1"/>
    </row>
    <row r="86" spans="1:21" ht="16" customHeight="1" x14ac:dyDescent="0.25">
      <c r="F86" s="92"/>
    </row>
    <row r="87" spans="1:21" ht="16" customHeight="1" x14ac:dyDescent="0.25">
      <c r="F87" s="92"/>
    </row>
    <row r="88" spans="1:21" ht="16" customHeight="1" x14ac:dyDescent="0.25">
      <c r="F88" s="92"/>
    </row>
    <row r="89" spans="1:21" ht="16" customHeight="1" x14ac:dyDescent="0.25">
      <c r="F89" s="92"/>
    </row>
    <row r="90" spans="1:21" ht="16" customHeight="1" x14ac:dyDescent="0.25">
      <c r="F90" s="92"/>
    </row>
    <row r="91" spans="1:21" ht="16" customHeight="1" x14ac:dyDescent="0.25">
      <c r="F91" s="92"/>
    </row>
    <row r="92" spans="1:21" ht="16" customHeight="1" x14ac:dyDescent="0.25">
      <c r="F92" s="92"/>
    </row>
  </sheetData>
  <sortState xmlns:xlrd2="http://schemas.microsoft.com/office/spreadsheetml/2017/richdata2" ref="A37:U51">
    <sortCondition ref="A37:A51"/>
  </sortState>
  <mergeCells count="17">
    <mergeCell ref="B62:E62"/>
    <mergeCell ref="F62:I62"/>
    <mergeCell ref="J62:M62"/>
    <mergeCell ref="B34:I34"/>
    <mergeCell ref="J34:M34"/>
    <mergeCell ref="J61:M61"/>
    <mergeCell ref="F61:I61"/>
    <mergeCell ref="B61:E61"/>
    <mergeCell ref="A3:U3"/>
    <mergeCell ref="A30:U30"/>
    <mergeCell ref="A4:U4"/>
    <mergeCell ref="A31:U31"/>
    <mergeCell ref="A58:M58"/>
    <mergeCell ref="N34:U34"/>
    <mergeCell ref="B7:I7"/>
    <mergeCell ref="N7:U7"/>
    <mergeCell ref="J7:M7"/>
  </mergeCells>
  <phoneticPr fontId="0" type="noConversion"/>
  <printOptions horizontalCentered="1"/>
  <pageMargins left="0.25" right="0.25" top="0.75" bottom="0.75" header="0.3" footer="0.3"/>
  <pageSetup scale="50" fitToHeight="3" orientation="landscape" r:id="rId1"/>
  <headerFooter alignWithMargins="0">
    <oddHeader>&amp;C2018 SOA LIFE REINSURANCE SURVEY</oddHeader>
    <oddFooter>&amp;CPRELIMINARY DRAFT RESULTS - SUBJECT TO CHANGE&amp;Rpage &amp;P of &amp;N
&amp;D</oddFooter>
  </headerFooter>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88"/>
  <sheetViews>
    <sheetView zoomScale="80" zoomScaleNormal="80" workbookViewId="0"/>
  </sheetViews>
  <sheetFormatPr defaultRowHeight="16" customHeight="1" x14ac:dyDescent="0.25"/>
  <cols>
    <col min="1" max="1" width="37.1796875" bestFit="1" customWidth="1"/>
    <col min="2" max="2" width="12.26953125" customWidth="1"/>
    <col min="3" max="4" width="9.453125" bestFit="1" customWidth="1"/>
    <col min="5" max="6" width="11.453125" bestFit="1" customWidth="1"/>
    <col min="7" max="7" width="9.453125" bestFit="1" customWidth="1"/>
    <col min="8" max="8" width="9.453125" customWidth="1"/>
    <col min="9" max="9" width="10.26953125" customWidth="1"/>
    <col min="10" max="10" width="11.26953125" customWidth="1"/>
    <col min="11" max="11" width="11.1796875" customWidth="1"/>
    <col min="12" max="12" width="10.26953125" customWidth="1"/>
    <col min="13" max="13" width="12.1796875" customWidth="1"/>
  </cols>
  <sheetData>
    <row r="1" spans="1:21" ht="16" customHeight="1" x14ac:dyDescent="0.3">
      <c r="A1" s="1" t="s">
        <v>0</v>
      </c>
      <c r="B1" s="1" t="str">
        <f>+'usord '!B1</f>
        <v xml:space="preserve"> </v>
      </c>
      <c r="C1" s="1"/>
      <c r="D1" s="1"/>
      <c r="E1" s="1"/>
      <c r="F1" s="1"/>
      <c r="G1" s="1"/>
      <c r="H1" s="1"/>
      <c r="I1" s="1"/>
      <c r="J1" s="1"/>
      <c r="K1" s="1"/>
      <c r="L1" s="1"/>
      <c r="M1" s="1"/>
      <c r="N1" s="1"/>
      <c r="O1" s="1"/>
      <c r="P1" s="1"/>
      <c r="Q1" s="1"/>
      <c r="R1" s="1"/>
      <c r="S1" s="1"/>
      <c r="T1" s="1"/>
      <c r="U1" s="1"/>
    </row>
    <row r="2" spans="1:21" ht="16" customHeight="1" x14ac:dyDescent="0.3">
      <c r="A2" s="1"/>
      <c r="B2" s="18"/>
      <c r="C2" s="1"/>
      <c r="D2" s="1"/>
      <c r="E2" s="1"/>
      <c r="F2" s="1"/>
      <c r="G2" s="1"/>
      <c r="H2" s="1"/>
      <c r="I2" s="1"/>
      <c r="J2" s="1"/>
      <c r="K2" s="1"/>
      <c r="L2" s="1"/>
      <c r="M2" s="1"/>
      <c r="N2" s="1"/>
      <c r="O2" s="1"/>
      <c r="P2" s="1"/>
      <c r="Q2" s="1"/>
      <c r="R2" s="1"/>
      <c r="S2" s="1"/>
      <c r="T2" s="1"/>
      <c r="U2" s="1"/>
    </row>
    <row r="3" spans="1:21" ht="16" customHeight="1" x14ac:dyDescent="0.3">
      <c r="A3" s="94" t="s">
        <v>1</v>
      </c>
      <c r="B3" s="94"/>
      <c r="C3" s="94"/>
      <c r="D3" s="94"/>
      <c r="E3" s="94"/>
      <c r="F3" s="94"/>
      <c r="G3" s="94"/>
      <c r="H3" s="94"/>
      <c r="I3" s="94"/>
      <c r="J3" s="94"/>
      <c r="K3" s="94"/>
      <c r="L3" s="94"/>
      <c r="M3" s="94"/>
      <c r="N3" s="94"/>
      <c r="O3" s="94"/>
      <c r="P3" s="94"/>
      <c r="Q3" s="94"/>
      <c r="R3" s="94"/>
      <c r="S3" s="94"/>
      <c r="T3" s="94"/>
      <c r="U3" s="94"/>
    </row>
    <row r="4" spans="1:21" ht="16" customHeight="1" x14ac:dyDescent="0.3">
      <c r="A4" s="95" t="s">
        <v>31</v>
      </c>
      <c r="B4" s="95"/>
      <c r="C4" s="95"/>
      <c r="D4" s="95"/>
      <c r="E4" s="95"/>
      <c r="F4" s="95"/>
      <c r="G4" s="95"/>
      <c r="H4" s="95"/>
      <c r="I4" s="95"/>
      <c r="J4" s="95"/>
      <c r="K4" s="95"/>
      <c r="L4" s="95"/>
      <c r="M4" s="95"/>
      <c r="N4" s="95"/>
      <c r="O4" s="95"/>
      <c r="P4" s="95"/>
      <c r="Q4" s="95"/>
      <c r="R4" s="95"/>
      <c r="S4" s="95"/>
      <c r="T4" s="95"/>
      <c r="U4" s="95"/>
    </row>
    <row r="5" spans="1:21" ht="16" customHeight="1" thickBot="1" x14ac:dyDescent="0.35">
      <c r="A5" s="1"/>
      <c r="B5" s="1"/>
      <c r="C5" s="1"/>
      <c r="D5" s="1"/>
      <c r="E5" s="1"/>
      <c r="F5" s="1"/>
      <c r="G5" s="1"/>
      <c r="H5" s="1"/>
      <c r="I5" s="1"/>
      <c r="J5" s="1"/>
      <c r="K5" s="1"/>
      <c r="L5" s="1"/>
      <c r="M5" s="1"/>
      <c r="N5" s="1"/>
      <c r="O5" s="1"/>
      <c r="P5" s="1"/>
      <c r="Q5" s="1"/>
      <c r="R5" s="1"/>
      <c r="S5" s="1"/>
      <c r="T5" s="1"/>
      <c r="U5" s="1"/>
    </row>
    <row r="6" spans="1:21" ht="16" customHeight="1" x14ac:dyDescent="0.3">
      <c r="A6" s="34"/>
      <c r="B6" s="35"/>
      <c r="C6" s="35"/>
      <c r="D6" s="35"/>
      <c r="E6" s="35"/>
      <c r="F6" s="35"/>
      <c r="G6" s="35"/>
      <c r="H6" s="35"/>
      <c r="I6" s="35"/>
      <c r="J6" s="35"/>
      <c r="K6" s="35"/>
      <c r="L6" s="35"/>
      <c r="M6" s="35"/>
      <c r="N6" s="35"/>
      <c r="O6" s="35"/>
      <c r="P6" s="35"/>
      <c r="Q6" s="35"/>
      <c r="R6" s="35"/>
      <c r="S6" s="35"/>
      <c r="T6" s="35"/>
      <c r="U6" s="36"/>
    </row>
    <row r="7" spans="1:21" ht="16" customHeight="1" x14ac:dyDescent="0.3">
      <c r="A7" s="37"/>
      <c r="B7" s="98" t="s">
        <v>3</v>
      </c>
      <c r="C7" s="98"/>
      <c r="D7" s="98"/>
      <c r="E7" s="98"/>
      <c r="F7" s="98"/>
      <c r="G7" s="98"/>
      <c r="H7" s="98"/>
      <c r="I7" s="100"/>
      <c r="J7" s="97" t="s">
        <v>4</v>
      </c>
      <c r="K7" s="98"/>
      <c r="L7" s="98"/>
      <c r="M7" s="100"/>
      <c r="N7" s="97" t="s">
        <v>5</v>
      </c>
      <c r="O7" s="98"/>
      <c r="P7" s="98"/>
      <c r="Q7" s="98"/>
      <c r="R7" s="98"/>
      <c r="S7" s="98"/>
      <c r="T7" s="98"/>
      <c r="U7" s="99"/>
    </row>
    <row r="8" spans="1:21" ht="16" customHeight="1" x14ac:dyDescent="0.3">
      <c r="A8" s="40"/>
      <c r="B8" s="97">
        <f>+'usord '!C8</f>
        <v>2021</v>
      </c>
      <c r="C8" s="98"/>
      <c r="D8" s="98"/>
      <c r="E8" s="100"/>
      <c r="F8" s="97">
        <f>+'usord '!G8</f>
        <v>2022</v>
      </c>
      <c r="G8" s="98"/>
      <c r="H8" s="98"/>
      <c r="I8" s="100"/>
      <c r="J8" s="38"/>
      <c r="K8" s="38"/>
      <c r="L8" s="38"/>
      <c r="M8" s="43" t="s">
        <v>0</v>
      </c>
      <c r="N8" s="97">
        <f>+B8</f>
        <v>2021</v>
      </c>
      <c r="O8" s="98"/>
      <c r="P8" s="98"/>
      <c r="Q8" s="100"/>
      <c r="R8" s="97">
        <f>+F8</f>
        <v>2022</v>
      </c>
      <c r="S8" s="98"/>
      <c r="T8" s="98"/>
      <c r="U8" s="99"/>
    </row>
    <row r="9" spans="1:21" ht="16" customHeight="1" thickBot="1" x14ac:dyDescent="0.35">
      <c r="A9" s="44" t="s">
        <v>6</v>
      </c>
      <c r="B9" s="45" t="s">
        <v>7</v>
      </c>
      <c r="C9" s="45" t="s">
        <v>8</v>
      </c>
      <c r="D9" s="45" t="s">
        <v>9</v>
      </c>
      <c r="E9" s="46" t="s">
        <v>10</v>
      </c>
      <c r="F9" s="45" t="s">
        <v>7</v>
      </c>
      <c r="G9" s="45" t="s">
        <v>8</v>
      </c>
      <c r="H9" s="45" t="s">
        <v>9</v>
      </c>
      <c r="I9" s="46" t="s">
        <v>10</v>
      </c>
      <c r="J9" s="45" t="s">
        <v>7</v>
      </c>
      <c r="K9" s="45" t="s">
        <v>8</v>
      </c>
      <c r="L9" s="45" t="s">
        <v>9</v>
      </c>
      <c r="M9" s="46" t="s">
        <v>10</v>
      </c>
      <c r="N9" s="45" t="s">
        <v>7</v>
      </c>
      <c r="O9" s="45" t="s">
        <v>8</v>
      </c>
      <c r="P9" s="45" t="s">
        <v>9</v>
      </c>
      <c r="Q9" s="46" t="s">
        <v>10</v>
      </c>
      <c r="R9" s="45" t="s">
        <v>7</v>
      </c>
      <c r="S9" s="45" t="s">
        <v>8</v>
      </c>
      <c r="T9" s="45" t="s">
        <v>9</v>
      </c>
      <c r="U9" s="47" t="s">
        <v>10</v>
      </c>
    </row>
    <row r="10" spans="1:21" ht="16" customHeight="1" thickTop="1" x14ac:dyDescent="0.3">
      <c r="A10" s="13" t="s">
        <v>11</v>
      </c>
      <c r="B10" s="17">
        <v>0</v>
      </c>
      <c r="C10" s="14">
        <v>0</v>
      </c>
      <c r="D10" s="14">
        <v>0</v>
      </c>
      <c r="E10" s="14">
        <f t="shared" ref="E10:E23" si="0">SUM(B10:D10)</f>
        <v>0</v>
      </c>
      <c r="F10" s="17">
        <v>0</v>
      </c>
      <c r="G10" s="14">
        <v>0</v>
      </c>
      <c r="H10" s="14">
        <v>0</v>
      </c>
      <c r="I10" s="14">
        <f t="shared" ref="I10:I23" si="1">SUM(F10:H10)</f>
        <v>0</v>
      </c>
      <c r="J10" s="55">
        <f t="shared" ref="J10:J23" si="2">IF(+B10&gt;0,(+F10-B10)/B10,0)</f>
        <v>0</v>
      </c>
      <c r="K10" s="22">
        <f t="shared" ref="K10:K23" si="3">IF(+C10&gt;0,(+G10-C10)/C10,0)</f>
        <v>0</v>
      </c>
      <c r="L10" s="22">
        <f t="shared" ref="L10:L23" si="4">IF(+D10&gt;0,(+H10-D10)/D10,0)</f>
        <v>0</v>
      </c>
      <c r="M10" s="56">
        <f t="shared" ref="M10:M23" si="5">IF(+E10&gt;0,(+I10-E10)/E10,0)</f>
        <v>0</v>
      </c>
      <c r="N10" s="22">
        <f t="shared" ref="N10:N23" si="6">+B10/$B$24</f>
        <v>0</v>
      </c>
      <c r="O10" s="22">
        <f t="shared" ref="O10:O23" si="7">IF($C$24=0,0,+C10/$C$24)</f>
        <v>0</v>
      </c>
      <c r="P10" s="22">
        <f t="shared" ref="P10:P23" si="8">+D10/$D$24</f>
        <v>0</v>
      </c>
      <c r="Q10" s="56">
        <f t="shared" ref="Q10:Q23" si="9">+E10/$E$24</f>
        <v>0</v>
      </c>
      <c r="R10" s="22">
        <f t="shared" ref="R10:R23" si="10">+F10/$F$24</f>
        <v>0</v>
      </c>
      <c r="S10" s="22">
        <f t="shared" ref="S10:S23" si="11">IF(+$G$24 = 0,0,+G10/$G$24)</f>
        <v>0</v>
      </c>
      <c r="T10" s="22">
        <f t="shared" ref="T10:T23" si="12">+H10/$H$24</f>
        <v>0</v>
      </c>
      <c r="U10" s="57">
        <f t="shared" ref="U10:U23" si="13">+I10/$I$24</f>
        <v>0</v>
      </c>
    </row>
    <row r="11" spans="1:21" ht="16" customHeight="1" x14ac:dyDescent="0.3">
      <c r="A11" s="13" t="s">
        <v>32</v>
      </c>
      <c r="B11" s="17">
        <v>0</v>
      </c>
      <c r="C11" s="14">
        <v>2425</v>
      </c>
      <c r="D11" s="14">
        <v>2143</v>
      </c>
      <c r="E11" s="14">
        <f t="shared" si="0"/>
        <v>4568</v>
      </c>
      <c r="F11" s="17">
        <v>0</v>
      </c>
      <c r="G11" s="14">
        <v>0</v>
      </c>
      <c r="H11" s="14">
        <v>2439</v>
      </c>
      <c r="I11" s="14">
        <f t="shared" si="1"/>
        <v>2439</v>
      </c>
      <c r="J11" s="55">
        <f t="shared" si="2"/>
        <v>0</v>
      </c>
      <c r="K11" s="22">
        <f t="shared" si="3"/>
        <v>-1</v>
      </c>
      <c r="L11" s="22">
        <f t="shared" si="4"/>
        <v>0.13812412505832944</v>
      </c>
      <c r="M11" s="56">
        <f t="shared" si="5"/>
        <v>-0.46606830122591941</v>
      </c>
      <c r="N11" s="22">
        <f t="shared" si="6"/>
        <v>0</v>
      </c>
      <c r="O11" s="22">
        <f t="shared" si="7"/>
        <v>0.97861178369652946</v>
      </c>
      <c r="P11" s="22">
        <f t="shared" si="8"/>
        <v>0.41364293411521447</v>
      </c>
      <c r="Q11" s="56">
        <f t="shared" si="9"/>
        <v>2.0510264376935722E-2</v>
      </c>
      <c r="R11" s="22">
        <f t="shared" si="10"/>
        <v>0</v>
      </c>
      <c r="S11" s="22">
        <f t="shared" si="11"/>
        <v>0</v>
      </c>
      <c r="T11" s="22">
        <f t="shared" si="12"/>
        <v>0.34945095405222243</v>
      </c>
      <c r="U11" s="57">
        <f t="shared" si="13"/>
        <v>1.0791693624606725E-2</v>
      </c>
    </row>
    <row r="12" spans="1:21" ht="16" customHeight="1" x14ac:dyDescent="0.3">
      <c r="A12" s="13" t="s">
        <v>13</v>
      </c>
      <c r="B12" s="17">
        <v>0</v>
      </c>
      <c r="C12" s="14">
        <v>0</v>
      </c>
      <c r="D12" s="14">
        <v>0</v>
      </c>
      <c r="E12" s="14">
        <f t="shared" si="0"/>
        <v>0</v>
      </c>
      <c r="F12" s="17">
        <v>0</v>
      </c>
      <c r="G12" s="14">
        <v>0</v>
      </c>
      <c r="H12" s="14">
        <v>0</v>
      </c>
      <c r="I12" s="14">
        <f t="shared" si="1"/>
        <v>0</v>
      </c>
      <c r="J12" s="55">
        <f t="shared" si="2"/>
        <v>0</v>
      </c>
      <c r="K12" s="22">
        <f t="shared" si="3"/>
        <v>0</v>
      </c>
      <c r="L12" s="22">
        <f t="shared" si="4"/>
        <v>0</v>
      </c>
      <c r="M12" s="56">
        <f t="shared" si="5"/>
        <v>0</v>
      </c>
      <c r="N12" s="22">
        <f t="shared" si="6"/>
        <v>0</v>
      </c>
      <c r="O12" s="22">
        <f t="shared" si="7"/>
        <v>0</v>
      </c>
      <c r="P12" s="22">
        <f t="shared" si="8"/>
        <v>0</v>
      </c>
      <c r="Q12" s="56">
        <f t="shared" si="9"/>
        <v>0</v>
      </c>
      <c r="R12" s="22">
        <f t="shared" si="10"/>
        <v>0</v>
      </c>
      <c r="S12" s="22">
        <f t="shared" si="11"/>
        <v>0</v>
      </c>
      <c r="T12" s="22">
        <f t="shared" si="12"/>
        <v>0</v>
      </c>
      <c r="U12" s="57">
        <f t="shared" si="13"/>
        <v>0</v>
      </c>
    </row>
    <row r="13" spans="1:21" ht="16" customHeight="1" x14ac:dyDescent="0.3">
      <c r="A13" s="13" t="s">
        <v>29</v>
      </c>
      <c r="B13" s="17">
        <v>0</v>
      </c>
      <c r="C13" s="14">
        <v>0</v>
      </c>
      <c r="D13" s="14">
        <v>0</v>
      </c>
      <c r="E13" s="14">
        <f t="shared" si="0"/>
        <v>0</v>
      </c>
      <c r="F13" s="17">
        <v>0</v>
      </c>
      <c r="G13" s="14">
        <v>0</v>
      </c>
      <c r="H13" s="14">
        <v>0</v>
      </c>
      <c r="I13" s="14">
        <f t="shared" si="1"/>
        <v>0</v>
      </c>
      <c r="J13" s="55">
        <f t="shared" si="2"/>
        <v>0</v>
      </c>
      <c r="K13" s="22">
        <f t="shared" si="3"/>
        <v>0</v>
      </c>
      <c r="L13" s="22">
        <f t="shared" si="4"/>
        <v>0</v>
      </c>
      <c r="M13" s="56">
        <f t="shared" si="5"/>
        <v>0</v>
      </c>
      <c r="N13" s="22">
        <f t="shared" si="6"/>
        <v>0</v>
      </c>
      <c r="O13" s="22">
        <f t="shared" si="7"/>
        <v>0</v>
      </c>
      <c r="P13" s="22">
        <f t="shared" si="8"/>
        <v>0</v>
      </c>
      <c r="Q13" s="56">
        <f t="shared" si="9"/>
        <v>0</v>
      </c>
      <c r="R13" s="22">
        <f t="shared" si="10"/>
        <v>0</v>
      </c>
      <c r="S13" s="22">
        <f t="shared" si="11"/>
        <v>0</v>
      </c>
      <c r="T13" s="22">
        <f t="shared" si="12"/>
        <v>0</v>
      </c>
      <c r="U13" s="57">
        <f t="shared" si="13"/>
        <v>0</v>
      </c>
    </row>
    <row r="14" spans="1:21" s="74" customFormat="1" ht="16" customHeight="1" x14ac:dyDescent="0.3">
      <c r="A14" s="67" t="s">
        <v>33</v>
      </c>
      <c r="B14" s="76">
        <v>0</v>
      </c>
      <c r="C14" s="68">
        <v>0</v>
      </c>
      <c r="D14" s="68">
        <v>0</v>
      </c>
      <c r="E14" s="68">
        <f t="shared" si="0"/>
        <v>0</v>
      </c>
      <c r="F14" s="76">
        <v>0</v>
      </c>
      <c r="G14" s="68">
        <v>0</v>
      </c>
      <c r="H14" s="68">
        <v>0</v>
      </c>
      <c r="I14" s="68">
        <f t="shared" si="1"/>
        <v>0</v>
      </c>
      <c r="J14" s="70">
        <f t="shared" si="2"/>
        <v>0</v>
      </c>
      <c r="K14" s="71">
        <f t="shared" si="3"/>
        <v>0</v>
      </c>
      <c r="L14" s="71">
        <f t="shared" si="4"/>
        <v>0</v>
      </c>
      <c r="M14" s="72">
        <f t="shared" si="5"/>
        <v>0</v>
      </c>
      <c r="N14" s="71">
        <f t="shared" si="6"/>
        <v>0</v>
      </c>
      <c r="O14" s="71">
        <f t="shared" si="7"/>
        <v>0</v>
      </c>
      <c r="P14" s="71">
        <f t="shared" si="8"/>
        <v>0</v>
      </c>
      <c r="Q14" s="72">
        <f t="shared" si="9"/>
        <v>0</v>
      </c>
      <c r="R14" s="71">
        <f t="shared" si="10"/>
        <v>0</v>
      </c>
      <c r="S14" s="71">
        <f t="shared" si="11"/>
        <v>0</v>
      </c>
      <c r="T14" s="71">
        <f t="shared" si="12"/>
        <v>0</v>
      </c>
      <c r="U14" s="73">
        <f t="shared" si="13"/>
        <v>0</v>
      </c>
    </row>
    <row r="15" spans="1:21" s="74" customFormat="1" ht="16" customHeight="1" x14ac:dyDescent="0.3">
      <c r="A15" s="67" t="s">
        <v>34</v>
      </c>
      <c r="B15" s="76">
        <v>13100</v>
      </c>
      <c r="C15" s="68">
        <v>0</v>
      </c>
      <c r="D15" s="68">
        <v>0</v>
      </c>
      <c r="E15" s="68">
        <f t="shared" si="0"/>
        <v>13100</v>
      </c>
      <c r="F15" s="76">
        <v>15200</v>
      </c>
      <c r="G15" s="68">
        <v>0</v>
      </c>
      <c r="H15" s="68">
        <v>0</v>
      </c>
      <c r="I15" s="68">
        <f t="shared" si="1"/>
        <v>15200</v>
      </c>
      <c r="J15" s="70">
        <f t="shared" si="2"/>
        <v>0.16030534351145037</v>
      </c>
      <c r="K15" s="71">
        <f t="shared" si="3"/>
        <v>0</v>
      </c>
      <c r="L15" s="71">
        <f t="shared" si="4"/>
        <v>0</v>
      </c>
      <c r="M15" s="72">
        <f t="shared" si="5"/>
        <v>0.16030534351145037</v>
      </c>
      <c r="N15" s="71">
        <f t="shared" si="6"/>
        <v>6.0913529106478605E-2</v>
      </c>
      <c r="O15" s="71">
        <f t="shared" si="7"/>
        <v>0</v>
      </c>
      <c r="P15" s="71">
        <f t="shared" si="8"/>
        <v>0</v>
      </c>
      <c r="Q15" s="72">
        <f t="shared" si="9"/>
        <v>5.8818840485520565E-2</v>
      </c>
      <c r="R15" s="71">
        <f t="shared" si="10"/>
        <v>7.0105474712656851E-2</v>
      </c>
      <c r="S15" s="71">
        <f t="shared" si="11"/>
        <v>0</v>
      </c>
      <c r="T15" s="71">
        <f t="shared" si="12"/>
        <v>0</v>
      </c>
      <c r="U15" s="73">
        <f t="shared" si="13"/>
        <v>6.7254507213621251E-2</v>
      </c>
    </row>
    <row r="16" spans="1:21" ht="16" customHeight="1" x14ac:dyDescent="0.3">
      <c r="A16" s="13" t="s">
        <v>35</v>
      </c>
      <c r="B16" s="17">
        <v>50404</v>
      </c>
      <c r="C16" s="14">
        <v>0</v>
      </c>
      <c r="D16" s="14">
        <v>0</v>
      </c>
      <c r="E16" s="14">
        <f t="shared" si="0"/>
        <v>50404</v>
      </c>
      <c r="F16" s="17">
        <v>47123.932668529989</v>
      </c>
      <c r="G16" s="14">
        <v>2210.4746770000002</v>
      </c>
      <c r="H16" s="14">
        <v>0</v>
      </c>
      <c r="I16" s="14">
        <f t="shared" si="1"/>
        <v>49334.407345529988</v>
      </c>
      <c r="J16" s="55">
        <f t="shared" si="2"/>
        <v>-6.5075536296127501E-2</v>
      </c>
      <c r="K16" s="22">
        <f t="shared" si="3"/>
        <v>0</v>
      </c>
      <c r="L16" s="22">
        <f t="shared" si="4"/>
        <v>0</v>
      </c>
      <c r="M16" s="56">
        <f t="shared" si="5"/>
        <v>-2.1220392319459019E-2</v>
      </c>
      <c r="N16" s="22">
        <f t="shared" si="6"/>
        <v>0.23437294054068303</v>
      </c>
      <c r="O16" s="22">
        <f t="shared" si="7"/>
        <v>0</v>
      </c>
      <c r="P16" s="22">
        <f t="shared" si="8"/>
        <v>0</v>
      </c>
      <c r="Q16" s="56">
        <f t="shared" si="9"/>
        <v>0.22631334624673119</v>
      </c>
      <c r="R16" s="22">
        <f t="shared" si="10"/>
        <v>0.21734510987201142</v>
      </c>
      <c r="S16" s="22">
        <f t="shared" si="11"/>
        <v>0.99954781304511409</v>
      </c>
      <c r="T16" s="22">
        <f t="shared" si="12"/>
        <v>0</v>
      </c>
      <c r="U16" s="57">
        <f t="shared" si="13"/>
        <v>0.21828692465129443</v>
      </c>
    </row>
    <row r="17" spans="1:21" ht="16" customHeight="1" x14ac:dyDescent="0.3">
      <c r="A17" s="13" t="s">
        <v>36</v>
      </c>
      <c r="B17" s="17">
        <v>13511</v>
      </c>
      <c r="C17" s="14">
        <v>0</v>
      </c>
      <c r="D17" s="14">
        <v>0</v>
      </c>
      <c r="E17" s="14">
        <f t="shared" si="0"/>
        <v>13511</v>
      </c>
      <c r="F17" s="17">
        <v>14528</v>
      </c>
      <c r="G17" s="14">
        <v>0</v>
      </c>
      <c r="H17" s="14">
        <v>0</v>
      </c>
      <c r="I17" s="14">
        <f t="shared" si="1"/>
        <v>14528</v>
      </c>
      <c r="J17" s="55">
        <f t="shared" si="2"/>
        <v>7.527200059211013E-2</v>
      </c>
      <c r="K17" s="22">
        <f t="shared" si="3"/>
        <v>0</v>
      </c>
      <c r="L17" s="22">
        <f t="shared" si="4"/>
        <v>0</v>
      </c>
      <c r="M17" s="56">
        <f t="shared" si="5"/>
        <v>7.527200059211013E-2</v>
      </c>
      <c r="N17" s="22">
        <f t="shared" si="6"/>
        <v>6.2824632958597887E-2</v>
      </c>
      <c r="O17" s="22">
        <f t="shared" si="7"/>
        <v>0</v>
      </c>
      <c r="P17" s="22">
        <f t="shared" si="8"/>
        <v>0</v>
      </c>
      <c r="Q17" s="56">
        <f t="shared" si="9"/>
        <v>6.0664225480905984E-2</v>
      </c>
      <c r="R17" s="22">
        <f t="shared" si="10"/>
        <v>6.7006074777992031E-2</v>
      </c>
      <c r="S17" s="22">
        <f t="shared" si="11"/>
        <v>0</v>
      </c>
      <c r="T17" s="22">
        <f t="shared" si="12"/>
        <v>0</v>
      </c>
      <c r="U17" s="57">
        <f t="shared" si="13"/>
        <v>6.4281150052597991E-2</v>
      </c>
    </row>
    <row r="18" spans="1:21" ht="16" customHeight="1" x14ac:dyDescent="0.3">
      <c r="A18" s="13" t="s">
        <v>19</v>
      </c>
      <c r="B18" s="17">
        <v>0</v>
      </c>
      <c r="C18" s="14">
        <v>0</v>
      </c>
      <c r="D18" s="14">
        <v>3037.7968256097356</v>
      </c>
      <c r="E18" s="14">
        <f t="shared" si="0"/>
        <v>3037.7968256097356</v>
      </c>
      <c r="F18" s="17">
        <v>0</v>
      </c>
      <c r="G18" s="14">
        <v>0</v>
      </c>
      <c r="H18" s="14">
        <v>4540.5202208419569</v>
      </c>
      <c r="I18" s="14">
        <f t="shared" si="1"/>
        <v>4540.5202208419569</v>
      </c>
      <c r="J18" s="55">
        <f t="shared" si="2"/>
        <v>0</v>
      </c>
      <c r="K18" s="22">
        <f t="shared" si="3"/>
        <v>0</v>
      </c>
      <c r="L18" s="22">
        <f t="shared" si="4"/>
        <v>0.49467541165482654</v>
      </c>
      <c r="M18" s="56">
        <f t="shared" si="5"/>
        <v>0.49467541165482654</v>
      </c>
      <c r="N18" s="22">
        <f t="shared" si="6"/>
        <v>0</v>
      </c>
      <c r="O18" s="22">
        <f t="shared" si="7"/>
        <v>0</v>
      </c>
      <c r="P18" s="22">
        <f t="shared" si="8"/>
        <v>0.58635706588478553</v>
      </c>
      <c r="Q18" s="56">
        <f t="shared" si="9"/>
        <v>1.3639670756714486E-2</v>
      </c>
      <c r="R18" s="22">
        <f t="shared" si="10"/>
        <v>0</v>
      </c>
      <c r="S18" s="22">
        <f t="shared" si="11"/>
        <v>0</v>
      </c>
      <c r="T18" s="22">
        <f t="shared" si="12"/>
        <v>0.65054904594777763</v>
      </c>
      <c r="U18" s="57">
        <f t="shared" si="13"/>
        <v>2.0090161180671612E-2</v>
      </c>
    </row>
    <row r="19" spans="1:21" ht="16" customHeight="1" x14ac:dyDescent="0.3">
      <c r="A19" s="13" t="s">
        <v>37</v>
      </c>
      <c r="B19" s="17">
        <v>42934</v>
      </c>
      <c r="C19" s="14">
        <v>0</v>
      </c>
      <c r="D19" s="14">
        <v>0</v>
      </c>
      <c r="E19" s="14">
        <f t="shared" si="0"/>
        <v>42934</v>
      </c>
      <c r="F19" s="17">
        <v>42422</v>
      </c>
      <c r="G19" s="14">
        <v>0</v>
      </c>
      <c r="H19" s="14">
        <v>0</v>
      </c>
      <c r="I19" s="14">
        <f t="shared" si="1"/>
        <v>42422</v>
      </c>
      <c r="J19" s="55">
        <f t="shared" si="2"/>
        <v>-1.1925280663343737E-2</v>
      </c>
      <c r="K19" s="22">
        <f t="shared" si="3"/>
        <v>0</v>
      </c>
      <c r="L19" s="22">
        <f t="shared" si="4"/>
        <v>0</v>
      </c>
      <c r="M19" s="56">
        <f t="shared" si="5"/>
        <v>-1.1925280663343737E-2</v>
      </c>
      <c r="N19" s="22">
        <f t="shared" si="6"/>
        <v>0.19963827928683606</v>
      </c>
      <c r="O19" s="22">
        <f t="shared" si="7"/>
        <v>0</v>
      </c>
      <c r="P19" s="22">
        <f t="shared" si="8"/>
        <v>0</v>
      </c>
      <c r="Q19" s="56">
        <f t="shared" si="9"/>
        <v>0.19277313720651451</v>
      </c>
      <c r="R19" s="22">
        <f t="shared" si="10"/>
        <v>0.19565884528028479</v>
      </c>
      <c r="S19" s="22">
        <f t="shared" si="11"/>
        <v>0</v>
      </c>
      <c r="T19" s="22">
        <f t="shared" si="12"/>
        <v>0</v>
      </c>
      <c r="U19" s="57">
        <f t="shared" si="13"/>
        <v>0.18770202006685793</v>
      </c>
    </row>
    <row r="20" spans="1:21" ht="16" customHeight="1" x14ac:dyDescent="0.3">
      <c r="A20" s="13" t="s">
        <v>21</v>
      </c>
      <c r="B20" s="17">
        <v>58949</v>
      </c>
      <c r="C20" s="14">
        <v>53</v>
      </c>
      <c r="D20" s="14">
        <v>0</v>
      </c>
      <c r="E20" s="14">
        <f t="shared" si="0"/>
        <v>59002</v>
      </c>
      <c r="F20" s="17">
        <v>60913</v>
      </c>
      <c r="G20" s="14">
        <v>1</v>
      </c>
      <c r="H20" s="14">
        <v>0</v>
      </c>
      <c r="I20" s="14">
        <f t="shared" si="1"/>
        <v>60914</v>
      </c>
      <c r="J20" s="55">
        <f t="shared" si="2"/>
        <v>3.3316934977692579E-2</v>
      </c>
      <c r="K20" s="22">
        <f t="shared" si="3"/>
        <v>-0.98113207547169812</v>
      </c>
      <c r="L20" s="22">
        <f t="shared" si="4"/>
        <v>0</v>
      </c>
      <c r="M20" s="56">
        <f t="shared" si="5"/>
        <v>3.2405681163350394E-2</v>
      </c>
      <c r="N20" s="22">
        <f t="shared" si="6"/>
        <v>0.27410623109143567</v>
      </c>
      <c r="O20" s="22">
        <f t="shared" si="7"/>
        <v>2.1388216303470542E-2</v>
      </c>
      <c r="P20" s="22">
        <f t="shared" si="8"/>
        <v>0</v>
      </c>
      <c r="Q20" s="56">
        <f t="shared" si="9"/>
        <v>0.26491826155165532</v>
      </c>
      <c r="R20" s="22">
        <f t="shared" si="10"/>
        <v>0.28094307770868859</v>
      </c>
      <c r="S20" s="22">
        <f t="shared" si="11"/>
        <v>4.5218695488594097E-4</v>
      </c>
      <c r="T20" s="22">
        <f t="shared" si="12"/>
        <v>0</v>
      </c>
      <c r="U20" s="57">
        <f t="shared" si="13"/>
        <v>0.26952243765858713</v>
      </c>
    </row>
    <row r="21" spans="1:21" ht="16" customHeight="1" x14ac:dyDescent="0.3">
      <c r="A21" s="13" t="s">
        <v>23</v>
      </c>
      <c r="B21" s="17">
        <v>1709.729458</v>
      </c>
      <c r="C21" s="14">
        <v>0</v>
      </c>
      <c r="D21" s="14">
        <v>0</v>
      </c>
      <c r="E21" s="14">
        <f t="shared" si="0"/>
        <v>1709.729458</v>
      </c>
      <c r="F21" s="17">
        <v>1058.2298679999999</v>
      </c>
      <c r="G21" s="14">
        <v>0</v>
      </c>
      <c r="H21" s="14">
        <v>0</v>
      </c>
      <c r="I21" s="14">
        <f t="shared" si="1"/>
        <v>1058.2298679999999</v>
      </c>
      <c r="J21" s="55">
        <f t="shared" ref="J21" si="14">IF(+B21&gt;0,(+F21-B21)/B21,0)</f>
        <v>-0.38105419951183883</v>
      </c>
      <c r="K21" s="22">
        <f t="shared" ref="K21" si="15">IF(+C21&gt;0,(+G21-C21)/C21,0)</f>
        <v>0</v>
      </c>
      <c r="L21" s="22">
        <f t="shared" ref="L21" si="16">IF(+D21&gt;0,(+H21-D21)/D21,0)</f>
        <v>0</v>
      </c>
      <c r="M21" s="56">
        <f t="shared" ref="M21" si="17">IF(+E21&gt;0,(+I21-E21)/E21,0)</f>
        <v>-0.38105419951183883</v>
      </c>
      <c r="N21" s="22">
        <f t="shared" si="6"/>
        <v>7.9500500079455645E-3</v>
      </c>
      <c r="O21" s="22">
        <f t="shared" si="7"/>
        <v>0</v>
      </c>
      <c r="P21" s="22">
        <f t="shared" si="8"/>
        <v>0</v>
      </c>
      <c r="Q21" s="56">
        <f t="shared" si="9"/>
        <v>7.6766644475952314E-3</v>
      </c>
      <c r="R21" s="22">
        <f t="shared" si="10"/>
        <v>4.8807702138981704E-3</v>
      </c>
      <c r="S21" s="22">
        <f t="shared" si="11"/>
        <v>0</v>
      </c>
      <c r="T21" s="22">
        <f t="shared" si="12"/>
        <v>0</v>
      </c>
      <c r="U21" s="57">
        <f t="shared" si="13"/>
        <v>4.6822847559918057E-3</v>
      </c>
    </row>
    <row r="22" spans="1:21" ht="16" customHeight="1" x14ac:dyDescent="0.3">
      <c r="A22" s="13" t="s">
        <v>38</v>
      </c>
      <c r="B22" s="17">
        <v>15776</v>
      </c>
      <c r="C22" s="14">
        <v>0</v>
      </c>
      <c r="D22" s="14">
        <v>0</v>
      </c>
      <c r="E22" s="14">
        <f t="shared" si="0"/>
        <v>15776</v>
      </c>
      <c r="F22" s="17">
        <v>12834</v>
      </c>
      <c r="G22" s="14">
        <v>0</v>
      </c>
      <c r="H22" s="14">
        <v>0</v>
      </c>
      <c r="I22" s="14">
        <f t="shared" si="1"/>
        <v>12834</v>
      </c>
      <c r="J22" s="55">
        <f t="shared" si="2"/>
        <v>-0.18648580121703853</v>
      </c>
      <c r="K22" s="22">
        <f t="shared" si="3"/>
        <v>0</v>
      </c>
      <c r="L22" s="22">
        <f t="shared" si="4"/>
        <v>0</v>
      </c>
      <c r="M22" s="56">
        <f t="shared" si="5"/>
        <v>-0.18648580121703853</v>
      </c>
      <c r="N22" s="22">
        <f t="shared" si="6"/>
        <v>7.3356628639985225E-2</v>
      </c>
      <c r="O22" s="22">
        <f t="shared" si="7"/>
        <v>0</v>
      </c>
      <c r="P22" s="22">
        <f t="shared" si="8"/>
        <v>0</v>
      </c>
      <c r="Q22" s="56">
        <f t="shared" si="9"/>
        <v>7.0834047900730723E-2</v>
      </c>
      <c r="R22" s="22">
        <f t="shared" si="10"/>
        <v>5.9193004109357766E-2</v>
      </c>
      <c r="S22" s="22">
        <f t="shared" si="11"/>
        <v>0</v>
      </c>
      <c r="T22" s="22">
        <f t="shared" si="12"/>
        <v>0</v>
      </c>
      <c r="U22" s="57">
        <f t="shared" si="13"/>
        <v>5.6785812209185202E-2</v>
      </c>
    </row>
    <row r="23" spans="1:21" ht="16" customHeight="1" thickBot="1" x14ac:dyDescent="0.35">
      <c r="A23" s="13" t="s">
        <v>39</v>
      </c>
      <c r="B23" s="17">
        <v>18675.226937398209</v>
      </c>
      <c r="C23" s="14">
        <v>0</v>
      </c>
      <c r="D23" s="14">
        <v>0</v>
      </c>
      <c r="E23" s="14">
        <f t="shared" si="0"/>
        <v>18675.226937398209</v>
      </c>
      <c r="F23" s="17">
        <v>22737</v>
      </c>
      <c r="G23" s="14">
        <v>0</v>
      </c>
      <c r="H23" s="14">
        <v>0</v>
      </c>
      <c r="I23" s="14">
        <f t="shared" si="1"/>
        <v>22737</v>
      </c>
      <c r="J23" s="59">
        <f t="shared" si="2"/>
        <v>0.21749524523677186</v>
      </c>
      <c r="K23" s="60">
        <f t="shared" si="3"/>
        <v>0</v>
      </c>
      <c r="L23" s="60">
        <f t="shared" si="4"/>
        <v>0</v>
      </c>
      <c r="M23" s="56">
        <f t="shared" si="5"/>
        <v>0.21749524523677186</v>
      </c>
      <c r="N23" s="22">
        <f t="shared" si="6"/>
        <v>8.68377083680381E-2</v>
      </c>
      <c r="O23" s="22">
        <f t="shared" si="7"/>
        <v>0</v>
      </c>
      <c r="P23" s="22">
        <f t="shared" si="8"/>
        <v>0</v>
      </c>
      <c r="Q23" s="56">
        <f t="shared" si="9"/>
        <v>8.3851541546696343E-2</v>
      </c>
      <c r="R23" s="22">
        <f t="shared" si="10"/>
        <v>0.10486764332511045</v>
      </c>
      <c r="S23" s="22">
        <f t="shared" si="11"/>
        <v>0</v>
      </c>
      <c r="T23" s="22">
        <f t="shared" si="12"/>
        <v>0</v>
      </c>
      <c r="U23" s="57">
        <f t="shared" si="13"/>
        <v>0.10060300858658594</v>
      </c>
    </row>
    <row r="24" spans="1:21" ht="16" customHeight="1" thickBot="1" x14ac:dyDescent="0.35">
      <c r="A24" s="5" t="s">
        <v>26</v>
      </c>
      <c r="B24" s="19">
        <f t="shared" ref="B24:I24" si="18">SUM(B10:B23)</f>
        <v>215058.95639539819</v>
      </c>
      <c r="C24" s="19">
        <f t="shared" si="18"/>
        <v>2478</v>
      </c>
      <c r="D24" s="19">
        <f t="shared" si="18"/>
        <v>5180.7968256097356</v>
      </c>
      <c r="E24" s="19">
        <f t="shared" si="18"/>
        <v>222717.75322100794</v>
      </c>
      <c r="F24" s="66">
        <f t="shared" si="18"/>
        <v>216816.16253652997</v>
      </c>
      <c r="G24" s="19">
        <f t="shared" si="18"/>
        <v>2211.4746770000002</v>
      </c>
      <c r="H24" s="19">
        <f t="shared" si="18"/>
        <v>6979.5202208419569</v>
      </c>
      <c r="I24" s="19">
        <f t="shared" si="18"/>
        <v>226007.15743437194</v>
      </c>
      <c r="J24" s="58">
        <f t="shared" ref="J24:M24" si="19">IF(+B24&gt;0,(+F24-B24)/B24,0)</f>
        <v>8.1708112537338864E-3</v>
      </c>
      <c r="K24" s="6">
        <f t="shared" si="19"/>
        <v>-0.10755662752219526</v>
      </c>
      <c r="L24" s="6">
        <f t="shared" si="19"/>
        <v>0.34719049130449675</v>
      </c>
      <c r="M24" s="7">
        <f t="shared" si="19"/>
        <v>1.476938486398905E-2</v>
      </c>
      <c r="N24" s="6">
        <f t="shared" ref="N24:U24" si="20">SUM(N10:N23)</f>
        <v>1.0000000000000002</v>
      </c>
      <c r="O24" s="6">
        <f t="shared" si="20"/>
        <v>1</v>
      </c>
      <c r="P24" s="6">
        <f t="shared" si="20"/>
        <v>1</v>
      </c>
      <c r="Q24" s="7">
        <f t="shared" si="20"/>
        <v>1</v>
      </c>
      <c r="R24" s="6">
        <f t="shared" si="20"/>
        <v>1</v>
      </c>
      <c r="S24" s="6">
        <f t="shared" si="20"/>
        <v>1</v>
      </c>
      <c r="T24" s="6">
        <f t="shared" si="20"/>
        <v>1</v>
      </c>
      <c r="U24" s="21">
        <f t="shared" si="20"/>
        <v>1</v>
      </c>
    </row>
    <row r="25" spans="1:21" ht="18" customHeight="1" x14ac:dyDescent="0.3">
      <c r="A25" s="1" t="s">
        <v>0</v>
      </c>
      <c r="B25" s="1"/>
      <c r="C25" s="1"/>
      <c r="D25" s="1"/>
      <c r="E25" s="1"/>
      <c r="F25" s="1"/>
      <c r="G25" s="1"/>
      <c r="H25" s="1" t="s">
        <v>0</v>
      </c>
      <c r="I25" s="1"/>
      <c r="J25" s="1"/>
      <c r="K25" s="1"/>
      <c r="L25" s="1"/>
      <c r="M25" s="1"/>
      <c r="N25" s="1"/>
      <c r="O25" s="1"/>
      <c r="P25" s="1"/>
      <c r="Q25" s="1"/>
      <c r="R25" s="1"/>
      <c r="S25" s="1"/>
      <c r="T25" s="1"/>
      <c r="U25" s="1"/>
    </row>
    <row r="26" spans="1:21" ht="16" customHeight="1" x14ac:dyDescent="0.3">
      <c r="A26" s="2" t="s">
        <v>0</v>
      </c>
      <c r="B26" s="1"/>
      <c r="C26" s="1"/>
      <c r="D26" s="1"/>
      <c r="E26" s="1"/>
      <c r="F26" s="1"/>
      <c r="G26" s="1"/>
      <c r="H26" s="1"/>
      <c r="I26" s="1"/>
      <c r="J26" s="1"/>
      <c r="K26" s="1"/>
      <c r="L26" s="1"/>
      <c r="M26" s="1"/>
      <c r="N26" s="1"/>
      <c r="O26" s="1"/>
      <c r="P26" s="1"/>
      <c r="Q26" s="1"/>
      <c r="R26" s="1"/>
      <c r="S26" s="1"/>
      <c r="T26" s="1"/>
      <c r="U26" s="1"/>
    </row>
    <row r="27" spans="1:21" ht="16" customHeight="1" x14ac:dyDescent="0.3">
      <c r="A27" s="1" t="s">
        <v>0</v>
      </c>
      <c r="B27" s="1"/>
      <c r="C27" s="1"/>
      <c r="D27" s="1"/>
      <c r="E27" s="1"/>
      <c r="F27" s="1"/>
      <c r="G27" s="1"/>
      <c r="H27" s="1"/>
      <c r="I27" s="1"/>
      <c r="J27" s="1"/>
      <c r="K27" s="1"/>
      <c r="L27" s="1"/>
      <c r="M27" s="1"/>
      <c r="N27" s="1"/>
      <c r="O27" s="1"/>
      <c r="P27" s="1"/>
      <c r="Q27" s="1"/>
      <c r="R27" s="1"/>
      <c r="S27" s="1"/>
      <c r="T27" s="1"/>
      <c r="U27" s="1"/>
    </row>
    <row r="28" spans="1:21" ht="16" customHeight="1" x14ac:dyDescent="0.3">
      <c r="A28" s="1"/>
      <c r="B28" s="30"/>
      <c r="C28" s="1"/>
      <c r="D28" s="1"/>
      <c r="E28" s="1"/>
      <c r="F28" s="1"/>
      <c r="G28" s="1"/>
      <c r="H28" s="1"/>
      <c r="I28" s="1"/>
      <c r="J28" s="1"/>
      <c r="K28" s="1"/>
      <c r="L28" s="1"/>
      <c r="M28" s="1"/>
      <c r="N28" s="1"/>
      <c r="O28" s="1"/>
      <c r="P28" s="1"/>
      <c r="Q28" s="1"/>
      <c r="R28" s="1"/>
      <c r="S28" s="1"/>
      <c r="T28" s="1"/>
      <c r="U28" s="1"/>
    </row>
    <row r="29" spans="1:21" ht="16" customHeight="1" x14ac:dyDescent="0.3">
      <c r="A29" s="94" t="s">
        <v>1</v>
      </c>
      <c r="B29" s="94"/>
      <c r="C29" s="94"/>
      <c r="D29" s="94"/>
      <c r="E29" s="94"/>
      <c r="F29" s="94"/>
      <c r="G29" s="94"/>
      <c r="H29" s="94"/>
      <c r="I29" s="94"/>
      <c r="J29" s="94"/>
      <c r="K29" s="94"/>
      <c r="L29" s="94"/>
      <c r="M29" s="94"/>
      <c r="N29" s="94"/>
      <c r="O29" s="94"/>
      <c r="P29" s="94"/>
      <c r="Q29" s="94"/>
      <c r="R29" s="94"/>
      <c r="S29" s="94"/>
      <c r="T29" s="94"/>
      <c r="U29" s="94"/>
    </row>
    <row r="30" spans="1:21" ht="16" customHeight="1" x14ac:dyDescent="0.3">
      <c r="A30" s="95" t="s">
        <v>40</v>
      </c>
      <c r="B30" s="95"/>
      <c r="C30" s="95"/>
      <c r="D30" s="95"/>
      <c r="E30" s="95"/>
      <c r="F30" s="95"/>
      <c r="G30" s="95"/>
      <c r="H30" s="95"/>
      <c r="I30" s="95"/>
      <c r="J30" s="95"/>
      <c r="K30" s="95"/>
      <c r="L30" s="95"/>
      <c r="M30" s="95"/>
      <c r="N30" s="95"/>
      <c r="O30" s="95"/>
      <c r="P30" s="95"/>
      <c r="Q30" s="95"/>
      <c r="R30" s="95"/>
      <c r="S30" s="95"/>
      <c r="T30" s="95"/>
      <c r="U30" s="95"/>
    </row>
    <row r="31" spans="1:21" ht="16" customHeight="1" thickBot="1" x14ac:dyDescent="0.35">
      <c r="A31" s="1"/>
      <c r="B31" s="1"/>
      <c r="C31" s="1"/>
      <c r="D31" s="1"/>
      <c r="E31" s="1"/>
      <c r="F31" s="1"/>
      <c r="G31" s="1"/>
      <c r="H31" s="1"/>
      <c r="I31" s="1"/>
      <c r="J31" s="1"/>
      <c r="K31" s="1"/>
      <c r="L31" s="1"/>
      <c r="M31" s="1"/>
      <c r="N31" s="1"/>
      <c r="O31" s="1"/>
      <c r="P31" s="1"/>
      <c r="Q31" s="1"/>
      <c r="R31" s="29" t="s">
        <v>0</v>
      </c>
      <c r="S31" s="1"/>
      <c r="T31" s="1"/>
      <c r="U31" s="1"/>
    </row>
    <row r="32" spans="1:21" ht="16" customHeight="1" x14ac:dyDescent="0.3">
      <c r="A32" s="34"/>
      <c r="B32" s="35"/>
      <c r="C32" s="35"/>
      <c r="D32" s="35"/>
      <c r="E32" s="35"/>
      <c r="F32" s="35"/>
      <c r="G32" s="35"/>
      <c r="H32" s="35"/>
      <c r="I32" s="35"/>
      <c r="J32" s="35"/>
      <c r="K32" s="35"/>
      <c r="L32" s="35"/>
      <c r="M32" s="35"/>
      <c r="N32" s="35"/>
      <c r="O32" s="35"/>
      <c r="P32" s="35"/>
      <c r="Q32" s="35"/>
      <c r="R32" s="35"/>
      <c r="S32" s="35"/>
      <c r="T32" s="35"/>
      <c r="U32" s="36"/>
    </row>
    <row r="33" spans="1:21" ht="16" customHeight="1" x14ac:dyDescent="0.3">
      <c r="A33" s="37"/>
      <c r="B33" s="98" t="s">
        <v>28</v>
      </c>
      <c r="C33" s="98"/>
      <c r="D33" s="98"/>
      <c r="E33" s="98"/>
      <c r="F33" s="98"/>
      <c r="G33" s="98"/>
      <c r="H33" s="98"/>
      <c r="I33" s="100"/>
      <c r="J33" s="97" t="s">
        <v>4</v>
      </c>
      <c r="K33" s="98"/>
      <c r="L33" s="98"/>
      <c r="M33" s="100"/>
      <c r="N33" s="97" t="s">
        <v>5</v>
      </c>
      <c r="O33" s="98"/>
      <c r="P33" s="98"/>
      <c r="Q33" s="98"/>
      <c r="R33" s="98"/>
      <c r="S33" s="98"/>
      <c r="T33" s="98"/>
      <c r="U33" s="99"/>
    </row>
    <row r="34" spans="1:21" ht="16" customHeight="1" x14ac:dyDescent="0.3">
      <c r="A34" s="40"/>
      <c r="B34" s="97">
        <f>+B8</f>
        <v>2021</v>
      </c>
      <c r="C34" s="98"/>
      <c r="D34" s="98"/>
      <c r="E34" s="100"/>
      <c r="F34" s="97">
        <f>+F8</f>
        <v>2022</v>
      </c>
      <c r="G34" s="98"/>
      <c r="H34" s="98"/>
      <c r="I34" s="100"/>
      <c r="J34" s="38"/>
      <c r="K34" s="38"/>
      <c r="L34" s="38"/>
      <c r="M34" s="43" t="s">
        <v>0</v>
      </c>
      <c r="N34" s="97">
        <f>+B34</f>
        <v>2021</v>
      </c>
      <c r="O34" s="98"/>
      <c r="P34" s="98"/>
      <c r="Q34" s="100"/>
      <c r="R34" s="97">
        <f>+F34</f>
        <v>2022</v>
      </c>
      <c r="S34" s="98"/>
      <c r="T34" s="98"/>
      <c r="U34" s="99"/>
    </row>
    <row r="35" spans="1:21" ht="16" customHeight="1" thickBot="1" x14ac:dyDescent="0.35">
      <c r="A35" s="44" t="s">
        <v>6</v>
      </c>
      <c r="B35" s="45" t="s">
        <v>7</v>
      </c>
      <c r="C35" s="45" t="s">
        <v>8</v>
      </c>
      <c r="D35" s="45" t="s">
        <v>9</v>
      </c>
      <c r="E35" s="46" t="s">
        <v>10</v>
      </c>
      <c r="F35" s="45" t="s">
        <v>7</v>
      </c>
      <c r="G35" s="45" t="s">
        <v>8</v>
      </c>
      <c r="H35" s="45" t="s">
        <v>9</v>
      </c>
      <c r="I35" s="46" t="s">
        <v>10</v>
      </c>
      <c r="J35" s="45" t="s">
        <v>7</v>
      </c>
      <c r="K35" s="45" t="s">
        <v>8</v>
      </c>
      <c r="L35" s="45" t="s">
        <v>9</v>
      </c>
      <c r="M35" s="46" t="s">
        <v>10</v>
      </c>
      <c r="N35" s="45" t="s">
        <v>7</v>
      </c>
      <c r="O35" s="45" t="s">
        <v>8</v>
      </c>
      <c r="P35" s="45" t="s">
        <v>9</v>
      </c>
      <c r="Q35" s="46" t="s">
        <v>10</v>
      </c>
      <c r="R35" s="45" t="s">
        <v>7</v>
      </c>
      <c r="S35" s="45" t="s">
        <v>8</v>
      </c>
      <c r="T35" s="45" t="s">
        <v>9</v>
      </c>
      <c r="U35" s="47" t="s">
        <v>10</v>
      </c>
    </row>
    <row r="36" spans="1:21" ht="16" customHeight="1" thickTop="1" x14ac:dyDescent="0.3">
      <c r="A36" s="13" t="s">
        <v>11</v>
      </c>
      <c r="B36" s="14">
        <v>0</v>
      </c>
      <c r="C36" s="14">
        <v>0</v>
      </c>
      <c r="D36" s="14">
        <v>0</v>
      </c>
      <c r="E36" s="15">
        <f t="shared" ref="E36:E49" si="21">SUM(B36:D36)</f>
        <v>0</v>
      </c>
      <c r="F36" s="14">
        <v>0</v>
      </c>
      <c r="G36" s="14">
        <v>0</v>
      </c>
      <c r="H36" s="14">
        <v>0</v>
      </c>
      <c r="I36" s="15">
        <f t="shared" ref="I36:I49" si="22">SUM(F36:H36)</f>
        <v>0</v>
      </c>
      <c r="J36" s="55">
        <f t="shared" ref="J36:J49" si="23">IF(+B36&gt;0,(+F36-B36)/B36,0)</f>
        <v>0</v>
      </c>
      <c r="K36" s="22">
        <f t="shared" ref="K36:K49" si="24">IF(+C36&gt;0,(+G36-C36)/C36,0)</f>
        <v>0</v>
      </c>
      <c r="L36" s="22">
        <f t="shared" ref="L36:L49" si="25">IF(+D36&gt;0,(+H36-D36)/D36,0)</f>
        <v>0</v>
      </c>
      <c r="M36" s="56">
        <f t="shared" ref="M36:M49" si="26">IF(+E36&gt;0,(+I36-E36)/E36,0)</f>
        <v>0</v>
      </c>
      <c r="N36" s="22">
        <f t="shared" ref="N36:N49" si="27">+B36/$B$50</f>
        <v>0</v>
      </c>
      <c r="O36" s="22">
        <f t="shared" ref="O36:O49" si="28">+C36/$C$50</f>
        <v>0</v>
      </c>
      <c r="P36" s="22">
        <f t="shared" ref="P36:P49" si="29">+D36/$D$50</f>
        <v>0</v>
      </c>
      <c r="Q36" s="56">
        <f t="shared" ref="Q36:Q49" si="30">+E36/$E$50</f>
        <v>0</v>
      </c>
      <c r="R36" s="22">
        <f t="shared" ref="R36:R49" si="31">+F36/$F$50</f>
        <v>0</v>
      </c>
      <c r="S36" s="22">
        <f t="shared" ref="S36:S49" si="32">+G36/$G$50</f>
        <v>0</v>
      </c>
      <c r="T36" s="22">
        <f t="shared" ref="T36:T49" si="33">+H36/$H$50</f>
        <v>0</v>
      </c>
      <c r="U36" s="57">
        <f t="shared" ref="U36:U49" si="34">+I36/$I$50</f>
        <v>0</v>
      </c>
    </row>
    <row r="37" spans="1:21" ht="16" customHeight="1" x14ac:dyDescent="0.3">
      <c r="A37" s="13" t="s">
        <v>32</v>
      </c>
      <c r="B37" s="14">
        <v>0</v>
      </c>
      <c r="C37" s="14">
        <v>0</v>
      </c>
      <c r="D37" s="14">
        <v>21686</v>
      </c>
      <c r="E37" s="15">
        <f t="shared" si="21"/>
        <v>21686</v>
      </c>
      <c r="F37" s="14">
        <v>0</v>
      </c>
      <c r="G37" s="14">
        <v>2049</v>
      </c>
      <c r="H37" s="14">
        <v>21044</v>
      </c>
      <c r="I37" s="15">
        <f t="shared" si="22"/>
        <v>23093</v>
      </c>
      <c r="J37" s="55">
        <f t="shared" si="23"/>
        <v>0</v>
      </c>
      <c r="K37" s="22">
        <f t="shared" si="24"/>
        <v>0</v>
      </c>
      <c r="L37" s="22">
        <f t="shared" si="25"/>
        <v>-2.9604353038826893E-2</v>
      </c>
      <c r="M37" s="56">
        <f t="shared" si="26"/>
        <v>6.4880568108457062E-2</v>
      </c>
      <c r="N37" s="22">
        <f t="shared" si="27"/>
        <v>0</v>
      </c>
      <c r="O37" s="22">
        <f t="shared" si="28"/>
        <v>0</v>
      </c>
      <c r="P37" s="22">
        <f t="shared" si="29"/>
        <v>0.49174924272430182</v>
      </c>
      <c r="Q37" s="56">
        <f t="shared" si="30"/>
        <v>1.0332032314566022E-2</v>
      </c>
      <c r="R37" s="22">
        <f t="shared" si="31"/>
        <v>0</v>
      </c>
      <c r="S37" s="22">
        <f t="shared" si="32"/>
        <v>3.8049803874340697E-2</v>
      </c>
      <c r="T37" s="22">
        <f t="shared" si="33"/>
        <v>0.5124148355478525</v>
      </c>
      <c r="U37" s="57">
        <f t="shared" si="34"/>
        <v>1.0459593543391254E-2</v>
      </c>
    </row>
    <row r="38" spans="1:21" ht="16" customHeight="1" x14ac:dyDescent="0.3">
      <c r="A38" s="13" t="s">
        <v>13</v>
      </c>
      <c r="B38" s="14">
        <v>151.391806</v>
      </c>
      <c r="C38" s="14">
        <v>0</v>
      </c>
      <c r="D38" s="14">
        <v>0</v>
      </c>
      <c r="E38" s="15">
        <f t="shared" si="21"/>
        <v>151.391806</v>
      </c>
      <c r="F38" s="14">
        <v>141.41780399999999</v>
      </c>
      <c r="G38" s="14">
        <v>0</v>
      </c>
      <c r="H38" s="14">
        <v>0</v>
      </c>
      <c r="I38" s="15">
        <f t="shared" si="22"/>
        <v>141.41780399999999</v>
      </c>
      <c r="J38" s="55">
        <f t="shared" si="23"/>
        <v>-6.5882046482753587E-2</v>
      </c>
      <c r="K38" s="22">
        <f t="shared" si="24"/>
        <v>0</v>
      </c>
      <c r="L38" s="22">
        <f t="shared" si="25"/>
        <v>0</v>
      </c>
      <c r="M38" s="56">
        <f t="shared" si="26"/>
        <v>-6.5882046482753587E-2</v>
      </c>
      <c r="N38" s="22">
        <f t="shared" si="27"/>
        <v>7.5558642369344441E-5</v>
      </c>
      <c r="O38" s="22">
        <f t="shared" si="28"/>
        <v>0</v>
      </c>
      <c r="P38" s="22">
        <f t="shared" si="29"/>
        <v>0</v>
      </c>
      <c r="Q38" s="56">
        <f t="shared" si="30"/>
        <v>7.2128794233722692E-5</v>
      </c>
      <c r="R38" s="22">
        <f t="shared" si="31"/>
        <v>6.6930323306738394E-5</v>
      </c>
      <c r="S38" s="22">
        <f t="shared" si="32"/>
        <v>0</v>
      </c>
      <c r="T38" s="22">
        <f t="shared" si="33"/>
        <v>0</v>
      </c>
      <c r="U38" s="57">
        <f t="shared" si="34"/>
        <v>6.4052862323603246E-5</v>
      </c>
    </row>
    <row r="39" spans="1:21" ht="16" customHeight="1" x14ac:dyDescent="0.3">
      <c r="A39" s="13" t="s">
        <v>29</v>
      </c>
      <c r="B39" s="14">
        <v>22355</v>
      </c>
      <c r="C39" s="14">
        <v>0</v>
      </c>
      <c r="D39" s="14">
        <v>0</v>
      </c>
      <c r="E39" s="15">
        <f t="shared" si="21"/>
        <v>22355</v>
      </c>
      <c r="F39" s="14">
        <v>20431</v>
      </c>
      <c r="G39" s="14">
        <v>0</v>
      </c>
      <c r="H39" s="14">
        <v>0</v>
      </c>
      <c r="I39" s="15">
        <f t="shared" si="22"/>
        <v>20431</v>
      </c>
      <c r="J39" s="55">
        <f t="shared" si="23"/>
        <v>-8.6065757101319612E-2</v>
      </c>
      <c r="K39" s="22">
        <f t="shared" si="24"/>
        <v>0</v>
      </c>
      <c r="L39" s="22">
        <f t="shared" si="25"/>
        <v>0</v>
      </c>
      <c r="M39" s="56">
        <f t="shared" si="26"/>
        <v>-8.6065757101319612E-2</v>
      </c>
      <c r="N39" s="22">
        <f t="shared" si="27"/>
        <v>1.1157231654708544E-2</v>
      </c>
      <c r="O39" s="22">
        <f t="shared" si="28"/>
        <v>0</v>
      </c>
      <c r="P39" s="22">
        <f t="shared" si="29"/>
        <v>0</v>
      </c>
      <c r="Q39" s="56">
        <f t="shared" si="30"/>
        <v>1.0650769270133885E-2</v>
      </c>
      <c r="R39" s="22">
        <f t="shared" si="31"/>
        <v>9.6695988539036576E-3</v>
      </c>
      <c r="S39" s="22">
        <f t="shared" si="32"/>
        <v>0</v>
      </c>
      <c r="T39" s="22">
        <f t="shared" si="33"/>
        <v>0</v>
      </c>
      <c r="U39" s="57">
        <f t="shared" si="34"/>
        <v>9.2538845401215382E-3</v>
      </c>
    </row>
    <row r="40" spans="1:21" ht="16" customHeight="1" x14ac:dyDescent="0.3">
      <c r="A40" s="67" t="s">
        <v>33</v>
      </c>
      <c r="B40" s="14">
        <v>0</v>
      </c>
      <c r="C40" s="14">
        <v>0</v>
      </c>
      <c r="D40" s="14">
        <v>0</v>
      </c>
      <c r="E40" s="15">
        <f t="shared" si="21"/>
        <v>0</v>
      </c>
      <c r="F40" s="14">
        <v>0</v>
      </c>
      <c r="G40" s="14">
        <v>0</v>
      </c>
      <c r="H40" s="14">
        <v>0</v>
      </c>
      <c r="I40" s="15">
        <f t="shared" si="22"/>
        <v>0</v>
      </c>
      <c r="J40" s="55">
        <f t="shared" si="23"/>
        <v>0</v>
      </c>
      <c r="K40" s="22">
        <f t="shared" si="24"/>
        <v>0</v>
      </c>
      <c r="L40" s="22">
        <f t="shared" si="25"/>
        <v>0</v>
      </c>
      <c r="M40" s="56">
        <f t="shared" si="26"/>
        <v>0</v>
      </c>
      <c r="N40" s="22">
        <f t="shared" si="27"/>
        <v>0</v>
      </c>
      <c r="O40" s="22">
        <f t="shared" si="28"/>
        <v>0</v>
      </c>
      <c r="P40" s="22">
        <f t="shared" si="29"/>
        <v>0</v>
      </c>
      <c r="Q40" s="56">
        <f t="shared" si="30"/>
        <v>0</v>
      </c>
      <c r="R40" s="22">
        <f t="shared" si="31"/>
        <v>0</v>
      </c>
      <c r="S40" s="22">
        <f t="shared" si="32"/>
        <v>0</v>
      </c>
      <c r="T40" s="22">
        <f t="shared" si="33"/>
        <v>0</v>
      </c>
      <c r="U40" s="57">
        <f t="shared" si="34"/>
        <v>0</v>
      </c>
    </row>
    <row r="41" spans="1:21" s="74" customFormat="1" ht="16" customHeight="1" x14ac:dyDescent="0.3">
      <c r="A41" s="67" t="s">
        <v>34</v>
      </c>
      <c r="B41" s="68">
        <v>33504.508670520227</v>
      </c>
      <c r="C41" s="68">
        <v>16855.491329479766</v>
      </c>
      <c r="D41" s="68">
        <v>0</v>
      </c>
      <c r="E41" s="69">
        <f t="shared" si="21"/>
        <v>50359.999999999993</v>
      </c>
      <c r="F41" s="68">
        <v>51894</v>
      </c>
      <c r="G41" s="68">
        <v>16646</v>
      </c>
      <c r="H41" s="68">
        <v>0</v>
      </c>
      <c r="I41" s="69">
        <f t="shared" si="22"/>
        <v>68540</v>
      </c>
      <c r="J41" s="70">
        <f t="shared" si="23"/>
        <v>0.54886616933619514</v>
      </c>
      <c r="K41" s="71">
        <f t="shared" si="24"/>
        <v>-1.2428669410150736E-2</v>
      </c>
      <c r="L41" s="71">
        <f t="shared" si="25"/>
        <v>0</v>
      </c>
      <c r="M41" s="72">
        <f t="shared" si="26"/>
        <v>0.36100079428117571</v>
      </c>
      <c r="N41" s="71">
        <f t="shared" si="27"/>
        <v>1.6721877195892874E-2</v>
      </c>
      <c r="O41" s="71">
        <f t="shared" si="28"/>
        <v>0.32936004191772933</v>
      </c>
      <c r="P41" s="71">
        <f t="shared" si="29"/>
        <v>0</v>
      </c>
      <c r="Q41" s="72">
        <f t="shared" si="30"/>
        <v>2.3993412679219072E-2</v>
      </c>
      <c r="R41" s="71">
        <f t="shared" si="31"/>
        <v>2.4560430861165699E-2</v>
      </c>
      <c r="S41" s="71">
        <f t="shared" si="32"/>
        <v>0.30911519535982196</v>
      </c>
      <c r="T41" s="71">
        <f t="shared" si="33"/>
        <v>0</v>
      </c>
      <c r="U41" s="73">
        <f t="shared" si="34"/>
        <v>3.1044062766381005E-2</v>
      </c>
    </row>
    <row r="42" spans="1:21" ht="16" customHeight="1" x14ac:dyDescent="0.3">
      <c r="A42" s="13" t="s">
        <v>35</v>
      </c>
      <c r="B42" s="14">
        <v>584481.45472817821</v>
      </c>
      <c r="C42" s="14">
        <v>0</v>
      </c>
      <c r="D42" s="14">
        <v>0</v>
      </c>
      <c r="E42" s="15">
        <f t="shared" si="21"/>
        <v>584481.45472817821</v>
      </c>
      <c r="F42" s="14">
        <v>597669.78369119426</v>
      </c>
      <c r="G42" s="14">
        <v>2210.4746770000002</v>
      </c>
      <c r="H42" s="14"/>
      <c r="I42" s="15">
        <f t="shared" si="22"/>
        <v>599880.25836819422</v>
      </c>
      <c r="J42" s="55">
        <f t="shared" si="23"/>
        <v>2.2564152987795776E-2</v>
      </c>
      <c r="K42" s="22">
        <f t="shared" si="24"/>
        <v>0</v>
      </c>
      <c r="L42" s="22">
        <f t="shared" si="25"/>
        <v>0</v>
      </c>
      <c r="M42" s="56">
        <f t="shared" si="26"/>
        <v>2.6346094500427644E-2</v>
      </c>
      <c r="N42" s="22">
        <f t="shared" si="27"/>
        <v>0.2917108024282411</v>
      </c>
      <c r="O42" s="22">
        <f t="shared" si="28"/>
        <v>0</v>
      </c>
      <c r="P42" s="22">
        <f t="shared" si="29"/>
        <v>0</v>
      </c>
      <c r="Q42" s="56">
        <f t="shared" si="30"/>
        <v>0.27846911728839319</v>
      </c>
      <c r="R42" s="22">
        <f t="shared" si="31"/>
        <v>0.28286559910886494</v>
      </c>
      <c r="S42" s="22">
        <f t="shared" si="32"/>
        <v>4.1048378686699173E-2</v>
      </c>
      <c r="T42" s="22">
        <f t="shared" si="33"/>
        <v>0</v>
      </c>
      <c r="U42" s="57">
        <f t="shared" si="34"/>
        <v>0.27170587092347642</v>
      </c>
    </row>
    <row r="43" spans="1:21" ht="16" customHeight="1" x14ac:dyDescent="0.3">
      <c r="A43" s="13" t="s">
        <v>36</v>
      </c>
      <c r="B43" s="14">
        <v>97838</v>
      </c>
      <c r="C43" s="14">
        <v>108</v>
      </c>
      <c r="D43" s="14">
        <v>0</v>
      </c>
      <c r="E43" s="15">
        <f t="shared" si="21"/>
        <v>97946</v>
      </c>
      <c r="F43" s="14">
        <v>106823</v>
      </c>
      <c r="G43" s="14">
        <v>100</v>
      </c>
      <c r="H43" s="14">
        <v>0</v>
      </c>
      <c r="I43" s="15">
        <f t="shared" si="22"/>
        <v>106923</v>
      </c>
      <c r="J43" s="55">
        <f t="shared" si="23"/>
        <v>9.1835483145608049E-2</v>
      </c>
      <c r="K43" s="22">
        <f t="shared" si="24"/>
        <v>-7.407407407407407E-2</v>
      </c>
      <c r="L43" s="22">
        <f t="shared" si="25"/>
        <v>0</v>
      </c>
      <c r="M43" s="56">
        <f t="shared" si="26"/>
        <v>9.1652543238110798E-2</v>
      </c>
      <c r="N43" s="22">
        <f t="shared" si="27"/>
        <v>4.8830294369643236E-2</v>
      </c>
      <c r="O43" s="22">
        <f t="shared" si="28"/>
        <v>2.1103439722876733E-3</v>
      </c>
      <c r="P43" s="22">
        <f t="shared" si="29"/>
        <v>0</v>
      </c>
      <c r="Q43" s="56">
        <f t="shared" si="30"/>
        <v>4.6665186621898162E-2</v>
      </c>
      <c r="R43" s="22">
        <f t="shared" si="31"/>
        <v>5.0557268776396186E-2</v>
      </c>
      <c r="S43" s="22">
        <f t="shared" si="32"/>
        <v>1.8569938445261443E-3</v>
      </c>
      <c r="T43" s="22">
        <f t="shared" si="33"/>
        <v>0</v>
      </c>
      <c r="U43" s="57">
        <f t="shared" si="34"/>
        <v>4.8429009675660287E-2</v>
      </c>
    </row>
    <row r="44" spans="1:21" ht="16" customHeight="1" x14ac:dyDescent="0.3">
      <c r="A44" s="13" t="s">
        <v>19</v>
      </c>
      <c r="B44" s="14">
        <v>0</v>
      </c>
      <c r="C44" s="14">
        <v>0</v>
      </c>
      <c r="D44" s="14">
        <v>19377.712039939444</v>
      </c>
      <c r="E44" s="15">
        <f t="shared" si="21"/>
        <v>19377.712039939444</v>
      </c>
      <c r="F44" s="14">
        <v>0</v>
      </c>
      <c r="G44" s="14">
        <v>0</v>
      </c>
      <c r="H44" s="14">
        <v>17022.287918519443</v>
      </c>
      <c r="I44" s="15">
        <f t="shared" si="22"/>
        <v>17022.287918519443</v>
      </c>
      <c r="J44" s="55">
        <f t="shared" si="23"/>
        <v>0</v>
      </c>
      <c r="K44" s="22">
        <f t="shared" si="24"/>
        <v>0</v>
      </c>
      <c r="L44" s="22">
        <f t="shared" si="25"/>
        <v>-0.12155326266409736</v>
      </c>
      <c r="M44" s="56">
        <f t="shared" si="26"/>
        <v>-0.12155326266409736</v>
      </c>
      <c r="N44" s="22">
        <f t="shared" si="27"/>
        <v>0</v>
      </c>
      <c r="O44" s="22">
        <f t="shared" si="28"/>
        <v>0</v>
      </c>
      <c r="P44" s="22">
        <f t="shared" si="29"/>
        <v>0.43940677032969694</v>
      </c>
      <c r="Q44" s="56">
        <f t="shared" si="30"/>
        <v>9.2322764446651946E-3</v>
      </c>
      <c r="R44" s="22">
        <f t="shared" si="31"/>
        <v>0</v>
      </c>
      <c r="S44" s="22">
        <f t="shared" si="32"/>
        <v>0</v>
      </c>
      <c r="T44" s="22">
        <f t="shared" si="33"/>
        <v>0.4144874008941426</v>
      </c>
      <c r="U44" s="57">
        <f t="shared" si="34"/>
        <v>7.7099646129256873E-3</v>
      </c>
    </row>
    <row r="45" spans="1:21" ht="16" customHeight="1" x14ac:dyDescent="0.3">
      <c r="A45" s="13" t="s">
        <v>37</v>
      </c>
      <c r="B45" s="14">
        <v>175174</v>
      </c>
      <c r="C45" s="14">
        <v>11218</v>
      </c>
      <c r="D45" s="14">
        <v>0</v>
      </c>
      <c r="E45" s="15">
        <f t="shared" si="21"/>
        <v>186392</v>
      </c>
      <c r="F45" s="14">
        <v>208172</v>
      </c>
      <c r="G45" s="14">
        <v>10357</v>
      </c>
      <c r="H45" s="14">
        <v>0</v>
      </c>
      <c r="I45" s="15">
        <f t="shared" si="22"/>
        <v>218529</v>
      </c>
      <c r="J45" s="55">
        <f t="shared" si="23"/>
        <v>0.18837270371173803</v>
      </c>
      <c r="K45" s="22">
        <f t="shared" si="24"/>
        <v>-7.6751649135318234E-2</v>
      </c>
      <c r="L45" s="22">
        <f t="shared" si="25"/>
        <v>0</v>
      </c>
      <c r="M45" s="56">
        <f t="shared" si="26"/>
        <v>0.17241619812009099</v>
      </c>
      <c r="N45" s="22">
        <f t="shared" si="27"/>
        <v>8.742817704683134E-2</v>
      </c>
      <c r="O45" s="22">
        <f t="shared" si="28"/>
        <v>0.21920221001039925</v>
      </c>
      <c r="P45" s="22">
        <f t="shared" si="29"/>
        <v>0</v>
      </c>
      <c r="Q45" s="56">
        <f t="shared" si="30"/>
        <v>8.8804213187152536E-2</v>
      </c>
      <c r="R45" s="22">
        <f t="shared" si="31"/>
        <v>9.8523798767306173E-2</v>
      </c>
      <c r="S45" s="22">
        <f t="shared" si="32"/>
        <v>0.19232885247757275</v>
      </c>
      <c r="T45" s="22">
        <f t="shared" si="33"/>
        <v>0</v>
      </c>
      <c r="U45" s="57">
        <f t="shared" si="34"/>
        <v>9.8979106978034345E-2</v>
      </c>
    </row>
    <row r="46" spans="1:21" ht="16" customHeight="1" x14ac:dyDescent="0.3">
      <c r="A46" s="13" t="s">
        <v>21</v>
      </c>
      <c r="B46" s="14">
        <v>556341</v>
      </c>
      <c r="C46" s="14">
        <v>22995</v>
      </c>
      <c r="D46" s="14">
        <v>2928</v>
      </c>
      <c r="E46" s="15">
        <f t="shared" si="21"/>
        <v>582264</v>
      </c>
      <c r="F46" s="14">
        <v>587936</v>
      </c>
      <c r="G46" s="14">
        <v>22488</v>
      </c>
      <c r="H46" s="14">
        <v>2900</v>
      </c>
      <c r="I46" s="15">
        <f t="shared" si="22"/>
        <v>613324</v>
      </c>
      <c r="J46" s="55">
        <f t="shared" si="23"/>
        <v>5.6790709295198451E-2</v>
      </c>
      <c r="K46" s="22">
        <f t="shared" si="24"/>
        <v>-2.2048271363339856E-2</v>
      </c>
      <c r="L46" s="22">
        <f t="shared" si="25"/>
        <v>-9.562841530054645E-3</v>
      </c>
      <c r="M46" s="56">
        <f t="shared" si="26"/>
        <v>5.334350054270915E-2</v>
      </c>
      <c r="N46" s="22">
        <f t="shared" si="27"/>
        <v>0.27766608883973187</v>
      </c>
      <c r="O46" s="22">
        <f t="shared" si="28"/>
        <v>0.44932740409958377</v>
      </c>
      <c r="P46" s="22">
        <f t="shared" si="29"/>
        <v>6.6394991362941802E-2</v>
      </c>
      <c r="Q46" s="56">
        <f t="shared" si="30"/>
        <v>0.27741263781280412</v>
      </c>
      <c r="R46" s="22">
        <f t="shared" si="31"/>
        <v>0.27825878673431065</v>
      </c>
      <c r="S46" s="22">
        <f t="shared" si="32"/>
        <v>0.4176007757570393</v>
      </c>
      <c r="T46" s="22">
        <f t="shared" si="33"/>
        <v>7.0614095375820765E-2</v>
      </c>
      <c r="U46" s="57">
        <f t="shared" si="34"/>
        <v>0.27779499200653435</v>
      </c>
    </row>
    <row r="47" spans="1:21" ht="16" customHeight="1" x14ac:dyDescent="0.3">
      <c r="A47" s="13" t="s">
        <v>23</v>
      </c>
      <c r="B47" s="14">
        <v>14073.703138000001</v>
      </c>
      <c r="C47" s="14">
        <v>0</v>
      </c>
      <c r="D47" s="14">
        <v>0</v>
      </c>
      <c r="E47" s="15">
        <f t="shared" si="21"/>
        <v>14073.703138000001</v>
      </c>
      <c r="F47" s="14">
        <v>14765.614009000001</v>
      </c>
      <c r="G47" s="14">
        <v>0</v>
      </c>
      <c r="H47" s="14">
        <v>0</v>
      </c>
      <c r="I47" s="15">
        <f t="shared" si="22"/>
        <v>14765.614009000001</v>
      </c>
      <c r="J47" s="55">
        <f t="shared" ref="J47" si="35">IF(+B47&gt;0,(+F47-B47)/B47,0)</f>
        <v>4.9163383952002752E-2</v>
      </c>
      <c r="K47" s="22">
        <f t="shared" ref="K47" si="36">IF(+C47&gt;0,(+G47-C47)/C47,0)</f>
        <v>0</v>
      </c>
      <c r="L47" s="22">
        <f t="shared" ref="L47" si="37">IF(+D47&gt;0,(+H47-D47)/D47,0)</f>
        <v>0</v>
      </c>
      <c r="M47" s="56">
        <f t="shared" ref="M47" si="38">IF(+E47&gt;0,(+I47-E47)/E47,0)</f>
        <v>4.9163383952002752E-2</v>
      </c>
      <c r="N47" s="22">
        <f t="shared" si="27"/>
        <v>7.0240915298709281E-3</v>
      </c>
      <c r="O47" s="22">
        <f t="shared" si="28"/>
        <v>0</v>
      </c>
      <c r="P47" s="22">
        <f t="shared" si="29"/>
        <v>0</v>
      </c>
      <c r="Q47" s="56">
        <f t="shared" si="30"/>
        <v>6.7052455781345215E-3</v>
      </c>
      <c r="R47" s="22">
        <f t="shared" si="31"/>
        <v>6.9882807644564733E-3</v>
      </c>
      <c r="S47" s="22">
        <f t="shared" si="32"/>
        <v>0</v>
      </c>
      <c r="T47" s="22">
        <f t="shared" si="33"/>
        <v>0</v>
      </c>
      <c r="U47" s="57">
        <f t="shared" si="34"/>
        <v>6.6878413784585743E-3</v>
      </c>
    </row>
    <row r="48" spans="1:21" ht="16" customHeight="1" x14ac:dyDescent="0.3">
      <c r="A48" s="13" t="s">
        <v>38</v>
      </c>
      <c r="B48" s="14">
        <v>169382</v>
      </c>
      <c r="C48" s="14">
        <v>0</v>
      </c>
      <c r="D48" s="14">
        <v>108</v>
      </c>
      <c r="E48" s="15">
        <f t="shared" si="21"/>
        <v>169490</v>
      </c>
      <c r="F48" s="14">
        <v>176624</v>
      </c>
      <c r="G48" s="14">
        <v>0</v>
      </c>
      <c r="H48" s="14">
        <v>102</v>
      </c>
      <c r="I48" s="15">
        <f t="shared" si="22"/>
        <v>176726</v>
      </c>
      <c r="J48" s="55">
        <f t="shared" si="23"/>
        <v>4.2755428557934134E-2</v>
      </c>
      <c r="K48" s="22">
        <f t="shared" si="24"/>
        <v>0</v>
      </c>
      <c r="L48" s="22">
        <f t="shared" si="25"/>
        <v>-5.5555555555555552E-2</v>
      </c>
      <c r="M48" s="56">
        <f t="shared" si="26"/>
        <v>4.2692784235058116E-2</v>
      </c>
      <c r="N48" s="22">
        <f t="shared" si="27"/>
        <v>8.4537428411444543E-2</v>
      </c>
      <c r="O48" s="22">
        <f t="shared" si="28"/>
        <v>0</v>
      </c>
      <c r="P48" s="22">
        <f t="shared" si="29"/>
        <v>2.4489955830593285E-3</v>
      </c>
      <c r="Q48" s="56">
        <f t="shared" si="30"/>
        <v>8.0751459789532187E-2</v>
      </c>
      <c r="R48" s="22">
        <f t="shared" si="31"/>
        <v>8.3592737896915459E-2</v>
      </c>
      <c r="S48" s="22">
        <f t="shared" si="32"/>
        <v>0</v>
      </c>
      <c r="T48" s="22">
        <f t="shared" si="33"/>
        <v>2.4836681821840409E-3</v>
      </c>
      <c r="U48" s="57">
        <f t="shared" si="34"/>
        <v>8.0045127465005098E-2</v>
      </c>
    </row>
    <row r="49" spans="1:21" ht="16" customHeight="1" thickBot="1" x14ac:dyDescent="0.35">
      <c r="A49" s="13" t="s">
        <v>39</v>
      </c>
      <c r="B49" s="14">
        <v>350332.16285745491</v>
      </c>
      <c r="C49" s="14">
        <v>0</v>
      </c>
      <c r="D49" s="14">
        <v>0</v>
      </c>
      <c r="E49" s="15">
        <f t="shared" si="21"/>
        <v>350332.16285745491</v>
      </c>
      <c r="F49" s="14">
        <v>348454</v>
      </c>
      <c r="G49" s="14">
        <v>0</v>
      </c>
      <c r="H49" s="14">
        <v>0</v>
      </c>
      <c r="I49" s="15">
        <f t="shared" si="22"/>
        <v>348454</v>
      </c>
      <c r="J49" s="55">
        <f t="shared" si="23"/>
        <v>-5.361091719743436E-3</v>
      </c>
      <c r="K49" s="60">
        <f t="shared" si="24"/>
        <v>0</v>
      </c>
      <c r="L49" s="60">
        <f t="shared" si="25"/>
        <v>0</v>
      </c>
      <c r="M49" s="56">
        <f t="shared" si="26"/>
        <v>-5.361091719743436E-3</v>
      </c>
      <c r="N49" s="22">
        <f t="shared" si="27"/>
        <v>0.17484844988126616</v>
      </c>
      <c r="O49" s="22">
        <f t="shared" si="28"/>
        <v>0</v>
      </c>
      <c r="P49" s="22">
        <f t="shared" si="29"/>
        <v>0</v>
      </c>
      <c r="Q49" s="56">
        <f t="shared" si="30"/>
        <v>0.16691152021926728</v>
      </c>
      <c r="R49" s="22">
        <f t="shared" si="31"/>
        <v>0.16491656791337406</v>
      </c>
      <c r="S49" s="22">
        <f t="shared" si="32"/>
        <v>0</v>
      </c>
      <c r="T49" s="22">
        <f t="shared" si="33"/>
        <v>0</v>
      </c>
      <c r="U49" s="57">
        <f t="shared" si="34"/>
        <v>0.15782649324768785</v>
      </c>
    </row>
    <row r="50" spans="1:21" s="74" customFormat="1" ht="16" customHeight="1" thickBot="1" x14ac:dyDescent="0.35">
      <c r="A50" s="79" t="s">
        <v>26</v>
      </c>
      <c r="B50" s="77">
        <f t="shared" ref="B50:I50" si="39">SUM(B36:B49)</f>
        <v>2003633.2212001535</v>
      </c>
      <c r="C50" s="77">
        <f t="shared" si="39"/>
        <v>51176.491329479766</v>
      </c>
      <c r="D50" s="77">
        <f t="shared" si="39"/>
        <v>44099.712039939448</v>
      </c>
      <c r="E50" s="78">
        <f>SUM(E36:E49)</f>
        <v>2098909.4245695728</v>
      </c>
      <c r="F50" s="77">
        <f t="shared" si="39"/>
        <v>2112910.8155041942</v>
      </c>
      <c r="G50" s="77">
        <f t="shared" si="39"/>
        <v>53850.474676999998</v>
      </c>
      <c r="H50" s="77">
        <f t="shared" si="39"/>
        <v>41068.287918519447</v>
      </c>
      <c r="I50" s="78">
        <f t="shared" si="39"/>
        <v>2207829.5780997137</v>
      </c>
      <c r="J50" s="80">
        <f t="shared" ref="J50:M50" si="40">IF(+B50&gt;0,(+F50-B50)/B50,0)</f>
        <v>5.4539719719053539E-2</v>
      </c>
      <c r="K50" s="80">
        <f t="shared" si="40"/>
        <v>5.2250228142934597E-2</v>
      </c>
      <c r="L50" s="80">
        <f t="shared" si="40"/>
        <v>-6.8740224849417483E-2</v>
      </c>
      <c r="M50" s="81">
        <f t="shared" si="40"/>
        <v>5.1893689291750797E-2</v>
      </c>
      <c r="N50" s="80">
        <f t="shared" ref="N50:U50" si="41">SUM(N36:N49)</f>
        <v>0.99999999999999989</v>
      </c>
      <c r="O50" s="80">
        <f t="shared" si="41"/>
        <v>1</v>
      </c>
      <c r="P50" s="80">
        <f t="shared" si="41"/>
        <v>0.99999999999999989</v>
      </c>
      <c r="Q50" s="81">
        <f t="shared" si="41"/>
        <v>0.99999999999999978</v>
      </c>
      <c r="R50" s="80">
        <f t="shared" si="41"/>
        <v>1</v>
      </c>
      <c r="S50" s="80">
        <f t="shared" si="41"/>
        <v>1</v>
      </c>
      <c r="T50" s="80">
        <f t="shared" si="41"/>
        <v>0.99999999999999989</v>
      </c>
      <c r="U50" s="82">
        <f t="shared" si="41"/>
        <v>1</v>
      </c>
    </row>
    <row r="51" spans="1:21" ht="16" customHeight="1" x14ac:dyDescent="0.3">
      <c r="B51" s="10"/>
      <c r="C51" s="10"/>
      <c r="D51" s="10"/>
      <c r="E51" s="10"/>
      <c r="F51" s="10"/>
      <c r="G51" s="10"/>
      <c r="H51" s="10"/>
      <c r="I51" s="10"/>
      <c r="J51" s="10"/>
      <c r="K51" s="10"/>
      <c r="L51" s="10"/>
      <c r="M51" s="11"/>
      <c r="N51" s="12"/>
      <c r="O51" s="12"/>
      <c r="P51" s="12"/>
      <c r="Q51" s="12"/>
      <c r="R51" s="12"/>
      <c r="S51" s="12"/>
      <c r="T51" s="12"/>
      <c r="U51" s="12"/>
    </row>
    <row r="52" spans="1:21" ht="16" customHeight="1" x14ac:dyDescent="0.3">
      <c r="A52" s="2" t="s">
        <v>0</v>
      </c>
      <c r="B52" s="1"/>
      <c r="C52" s="1"/>
      <c r="D52" s="1"/>
      <c r="E52" s="1"/>
      <c r="F52" s="1"/>
      <c r="G52" s="1"/>
      <c r="H52" s="1"/>
      <c r="I52" s="1"/>
      <c r="J52" s="1"/>
      <c r="K52" s="1"/>
      <c r="L52" s="1"/>
      <c r="M52" s="1"/>
      <c r="N52" s="1"/>
      <c r="O52" s="1"/>
      <c r="P52" s="1"/>
      <c r="Q52" s="1"/>
      <c r="R52" s="1"/>
      <c r="S52" s="1"/>
      <c r="T52" s="1"/>
      <c r="U52" s="1"/>
    </row>
    <row r="53" spans="1:21" ht="16" customHeight="1" x14ac:dyDescent="0.3">
      <c r="A53" s="1" t="s">
        <v>0</v>
      </c>
      <c r="B53" s="3" t="s">
        <v>0</v>
      </c>
      <c r="C53" s="1"/>
      <c r="D53" s="1"/>
      <c r="E53" s="1"/>
      <c r="F53" s="1"/>
      <c r="G53" s="1"/>
      <c r="H53" s="1"/>
      <c r="I53" s="1"/>
      <c r="J53" s="1"/>
      <c r="K53" s="1"/>
      <c r="L53" s="1"/>
      <c r="M53" s="1"/>
      <c r="N53" s="1"/>
      <c r="O53" s="1"/>
      <c r="P53" s="1"/>
      <c r="Q53" s="1"/>
      <c r="R53" s="1"/>
      <c r="S53" s="1"/>
      <c r="T53" s="1"/>
      <c r="U53" s="1"/>
    </row>
    <row r="54" spans="1:21" ht="16" customHeight="1" x14ac:dyDescent="0.3">
      <c r="A54" s="1"/>
      <c r="B54" s="1"/>
      <c r="C54" s="1"/>
      <c r="D54" s="1"/>
      <c r="E54" s="1"/>
      <c r="F54" s="1"/>
      <c r="G54" s="1"/>
      <c r="H54" s="1"/>
      <c r="I54" s="1"/>
      <c r="J54" s="1"/>
      <c r="K54" s="1"/>
      <c r="L54" s="1"/>
      <c r="M54" s="1"/>
      <c r="N54" s="1"/>
      <c r="O54" s="1"/>
      <c r="P54" s="1"/>
      <c r="Q54" s="1"/>
      <c r="R54" s="1"/>
      <c r="S54" s="1"/>
      <c r="T54" s="1"/>
      <c r="U54" s="1"/>
    </row>
    <row r="55" spans="1:21" ht="16" customHeight="1" x14ac:dyDescent="0.3">
      <c r="A55" s="96" t="s">
        <v>41</v>
      </c>
      <c r="B55" s="96"/>
      <c r="C55" s="96"/>
      <c r="D55" s="96"/>
      <c r="E55" s="96"/>
      <c r="F55" s="96"/>
      <c r="G55" s="96"/>
      <c r="H55" s="96"/>
      <c r="I55" s="96"/>
      <c r="J55" s="96"/>
      <c r="K55" s="96"/>
      <c r="L55" s="96"/>
      <c r="M55" s="96"/>
      <c r="N55" s="1"/>
      <c r="O55" s="1"/>
      <c r="P55" s="1"/>
      <c r="Q55" s="1"/>
      <c r="R55" s="1"/>
      <c r="S55" s="1"/>
      <c r="T55" s="1"/>
      <c r="U55" s="1"/>
    </row>
    <row r="56" spans="1:21" ht="16" customHeight="1" thickBot="1" x14ac:dyDescent="0.35">
      <c r="A56" s="1"/>
      <c r="B56" s="1"/>
      <c r="C56" s="1"/>
      <c r="D56" s="1"/>
      <c r="E56" s="1"/>
      <c r="F56" s="2"/>
      <c r="G56" s="1"/>
      <c r="H56" s="1"/>
      <c r="I56" s="1"/>
      <c r="J56" s="1"/>
      <c r="K56" s="1"/>
      <c r="L56" s="1"/>
      <c r="M56" s="1"/>
      <c r="N56" s="1"/>
      <c r="O56" s="1"/>
      <c r="P56" s="1"/>
      <c r="Q56" s="1"/>
      <c r="R56" s="1"/>
      <c r="S56" s="1"/>
      <c r="T56" s="1"/>
      <c r="U56" s="1"/>
    </row>
    <row r="57" spans="1:21" ht="16" customHeight="1" x14ac:dyDescent="0.3">
      <c r="A57" s="34" t="s">
        <v>0</v>
      </c>
      <c r="B57" s="35"/>
      <c r="C57" s="35"/>
      <c r="D57" s="35"/>
      <c r="E57" s="35"/>
      <c r="F57" s="35"/>
      <c r="G57" s="35"/>
      <c r="H57" s="35"/>
      <c r="I57" s="35"/>
      <c r="J57" s="35"/>
      <c r="K57" s="35"/>
      <c r="L57" s="35"/>
      <c r="M57" s="36"/>
      <c r="Q57" s="1"/>
      <c r="R57" s="1"/>
      <c r="S57" s="1"/>
      <c r="T57" s="1"/>
      <c r="U57" s="1"/>
    </row>
    <row r="58" spans="1:21" ht="16" customHeight="1" x14ac:dyDescent="0.3">
      <c r="A58" s="40"/>
      <c r="B58" s="97" t="s">
        <v>28</v>
      </c>
      <c r="C58" s="98"/>
      <c r="D58" s="98"/>
      <c r="E58" s="100"/>
      <c r="F58" s="97" t="s">
        <v>42</v>
      </c>
      <c r="G58" s="98"/>
      <c r="H58" s="98"/>
      <c r="I58" s="100"/>
      <c r="J58" s="97" t="s">
        <v>28</v>
      </c>
      <c r="K58" s="98"/>
      <c r="L58" s="98"/>
      <c r="M58" s="99"/>
      <c r="Q58" s="1"/>
      <c r="R58" s="1"/>
      <c r="S58" s="1"/>
      <c r="T58" s="1"/>
      <c r="U58" s="1"/>
    </row>
    <row r="59" spans="1:21" ht="16" customHeight="1" x14ac:dyDescent="0.3">
      <c r="A59" s="40"/>
      <c r="B59" s="97">
        <f>+B34</f>
        <v>2021</v>
      </c>
      <c r="C59" s="98"/>
      <c r="D59" s="98"/>
      <c r="E59" s="100"/>
      <c r="F59" s="97">
        <f>+F34</f>
        <v>2022</v>
      </c>
      <c r="G59" s="98"/>
      <c r="H59" s="98"/>
      <c r="I59" s="100"/>
      <c r="J59" s="97">
        <f>+F59</f>
        <v>2022</v>
      </c>
      <c r="K59" s="98"/>
      <c r="L59" s="98"/>
      <c r="M59" s="99"/>
    </row>
    <row r="60" spans="1:21" ht="16" customHeight="1" thickBot="1" x14ac:dyDescent="0.35">
      <c r="A60" s="44" t="s">
        <v>6</v>
      </c>
      <c r="B60" s="45" t="s">
        <v>7</v>
      </c>
      <c r="C60" s="45" t="s">
        <v>8</v>
      </c>
      <c r="D60" s="45" t="s">
        <v>9</v>
      </c>
      <c r="E60" s="46" t="s">
        <v>10</v>
      </c>
      <c r="F60" s="45" t="s">
        <v>7</v>
      </c>
      <c r="G60" s="45" t="s">
        <v>8</v>
      </c>
      <c r="H60" s="45" t="s">
        <v>9</v>
      </c>
      <c r="I60" s="46" t="s">
        <v>10</v>
      </c>
      <c r="J60" s="45" t="s">
        <v>7</v>
      </c>
      <c r="K60" s="45" t="s">
        <v>8</v>
      </c>
      <c r="L60" s="45" t="s">
        <v>9</v>
      </c>
      <c r="M60" s="47" t="s">
        <v>10</v>
      </c>
    </row>
    <row r="61" spans="1:21" ht="16" customHeight="1" thickTop="1" x14ac:dyDescent="0.3">
      <c r="A61" s="13" t="str">
        <f t="shared" ref="A61:D74" si="42">+A36</f>
        <v>Equitable</v>
      </c>
      <c r="B61" s="14">
        <f t="shared" si="42"/>
        <v>0</v>
      </c>
      <c r="C61" s="14">
        <f t="shared" si="42"/>
        <v>0</v>
      </c>
      <c r="D61" s="14">
        <f t="shared" si="42"/>
        <v>0</v>
      </c>
      <c r="E61" s="15">
        <f t="shared" ref="E61:E74" si="43">+D61+C61+B61</f>
        <v>0</v>
      </c>
      <c r="F61" s="14">
        <f t="shared" ref="F61:H74" si="44">+F10</f>
        <v>0</v>
      </c>
      <c r="G61" s="14">
        <f t="shared" si="44"/>
        <v>0</v>
      </c>
      <c r="H61" s="14">
        <f t="shared" si="44"/>
        <v>0</v>
      </c>
      <c r="I61" s="15">
        <f t="shared" ref="I61:I74" si="45">+H61+G61+F61</f>
        <v>0</v>
      </c>
      <c r="J61" s="14">
        <f t="shared" ref="J61:J74" si="46">+F36</f>
        <v>0</v>
      </c>
      <c r="K61" s="14">
        <f t="shared" ref="K61:K74" si="47">+G36</f>
        <v>0</v>
      </c>
      <c r="L61" s="14">
        <f t="shared" ref="L61:L74" si="48">+H36</f>
        <v>0</v>
      </c>
      <c r="M61" s="16">
        <f t="shared" ref="M61:M74" si="49">+L61+K61+J61</f>
        <v>0</v>
      </c>
    </row>
    <row r="62" spans="1:21" ht="16" customHeight="1" x14ac:dyDescent="0.3">
      <c r="A62" s="13" t="str">
        <f t="shared" si="42"/>
        <v>Berkshire Hathaway Group (Sun)</v>
      </c>
      <c r="B62" s="14">
        <f t="shared" si="42"/>
        <v>0</v>
      </c>
      <c r="C62" s="14">
        <f t="shared" si="42"/>
        <v>0</v>
      </c>
      <c r="D62" s="14">
        <f t="shared" si="42"/>
        <v>21686</v>
      </c>
      <c r="E62" s="15">
        <f>+D62+C62+B62</f>
        <v>21686</v>
      </c>
      <c r="F62" s="14">
        <f t="shared" si="44"/>
        <v>0</v>
      </c>
      <c r="G62" s="14">
        <f t="shared" si="44"/>
        <v>0</v>
      </c>
      <c r="H62" s="14">
        <f t="shared" si="44"/>
        <v>2439</v>
      </c>
      <c r="I62" s="15">
        <f>+H62+G62+F62</f>
        <v>2439</v>
      </c>
      <c r="J62" s="14">
        <f t="shared" si="46"/>
        <v>0</v>
      </c>
      <c r="K62" s="14">
        <f t="shared" si="47"/>
        <v>2049</v>
      </c>
      <c r="L62" s="14">
        <f t="shared" si="48"/>
        <v>21044</v>
      </c>
      <c r="M62" s="16">
        <f>+L62+K62+J62</f>
        <v>23093</v>
      </c>
    </row>
    <row r="63" spans="1:21" ht="16" customHeight="1" x14ac:dyDescent="0.3">
      <c r="A63" s="13" t="str">
        <f t="shared" si="42"/>
        <v>Canada Life Reinsurance</v>
      </c>
      <c r="B63" s="14">
        <f t="shared" si="42"/>
        <v>151.391806</v>
      </c>
      <c r="C63" s="14">
        <f t="shared" si="42"/>
        <v>0</v>
      </c>
      <c r="D63" s="14">
        <f t="shared" si="42"/>
        <v>0</v>
      </c>
      <c r="E63" s="15">
        <f>+D63+C63+B63</f>
        <v>151.391806</v>
      </c>
      <c r="F63" s="14">
        <f t="shared" si="44"/>
        <v>0</v>
      </c>
      <c r="G63" s="14">
        <f t="shared" si="44"/>
        <v>0</v>
      </c>
      <c r="H63" s="14">
        <f t="shared" si="44"/>
        <v>0</v>
      </c>
      <c r="I63" s="15">
        <f>+H63+G63+F63</f>
        <v>0</v>
      </c>
      <c r="J63" s="14">
        <f t="shared" si="46"/>
        <v>141.41780399999999</v>
      </c>
      <c r="K63" s="14">
        <f t="shared" si="47"/>
        <v>0</v>
      </c>
      <c r="L63" s="14">
        <f t="shared" si="48"/>
        <v>0</v>
      </c>
      <c r="M63" s="16">
        <f>+L63+K63+J63</f>
        <v>141.41780399999999</v>
      </c>
    </row>
    <row r="64" spans="1:21" ht="16" customHeight="1" x14ac:dyDescent="0.3">
      <c r="A64" s="13" t="str">
        <f t="shared" si="42"/>
        <v>Employers Reassurance Corporation</v>
      </c>
      <c r="B64" s="14">
        <f t="shared" si="42"/>
        <v>22355</v>
      </c>
      <c r="C64" s="14">
        <f t="shared" si="42"/>
        <v>0</v>
      </c>
      <c r="D64" s="14">
        <f t="shared" si="42"/>
        <v>0</v>
      </c>
      <c r="E64" s="15">
        <f t="shared" si="43"/>
        <v>22355</v>
      </c>
      <c r="F64" s="14">
        <f t="shared" si="44"/>
        <v>0</v>
      </c>
      <c r="G64" s="14">
        <f t="shared" si="44"/>
        <v>0</v>
      </c>
      <c r="H64" s="14">
        <f t="shared" si="44"/>
        <v>0</v>
      </c>
      <c r="I64" s="15">
        <f t="shared" si="45"/>
        <v>0</v>
      </c>
      <c r="J64" s="14">
        <f t="shared" si="46"/>
        <v>20431</v>
      </c>
      <c r="K64" s="14">
        <f t="shared" si="47"/>
        <v>0</v>
      </c>
      <c r="L64" s="14">
        <f t="shared" si="48"/>
        <v>0</v>
      </c>
      <c r="M64" s="16">
        <f t="shared" si="49"/>
        <v>20431</v>
      </c>
    </row>
    <row r="65" spans="1:21" ht="16" customHeight="1" x14ac:dyDescent="0.3">
      <c r="A65" s="13" t="str">
        <f t="shared" si="42"/>
        <v>Gen Re (Canada)</v>
      </c>
      <c r="B65" s="14">
        <f t="shared" si="42"/>
        <v>0</v>
      </c>
      <c r="C65" s="14">
        <f t="shared" si="42"/>
        <v>0</v>
      </c>
      <c r="D65" s="14">
        <f t="shared" si="42"/>
        <v>0</v>
      </c>
      <c r="E65" s="15">
        <f t="shared" si="43"/>
        <v>0</v>
      </c>
      <c r="F65" s="27">
        <f t="shared" si="44"/>
        <v>0</v>
      </c>
      <c r="G65" s="27">
        <f t="shared" si="44"/>
        <v>0</v>
      </c>
      <c r="H65" s="27">
        <f t="shared" si="44"/>
        <v>0</v>
      </c>
      <c r="I65" s="28">
        <f t="shared" si="45"/>
        <v>0</v>
      </c>
      <c r="J65" s="27">
        <f t="shared" si="46"/>
        <v>0</v>
      </c>
      <c r="K65" s="27">
        <f t="shared" si="47"/>
        <v>0</v>
      </c>
      <c r="L65" s="27">
        <f t="shared" si="48"/>
        <v>0</v>
      </c>
      <c r="M65" s="16">
        <f t="shared" si="49"/>
        <v>0</v>
      </c>
    </row>
    <row r="66" spans="1:21" s="74" customFormat="1" ht="16" customHeight="1" x14ac:dyDescent="0.3">
      <c r="A66" s="67" t="str">
        <f t="shared" si="42"/>
        <v>Hannover Re (Canada)</v>
      </c>
      <c r="B66" s="68">
        <f t="shared" si="42"/>
        <v>33504.508670520227</v>
      </c>
      <c r="C66" s="68">
        <f t="shared" si="42"/>
        <v>16855.491329479766</v>
      </c>
      <c r="D66" s="68">
        <f t="shared" si="42"/>
        <v>0</v>
      </c>
      <c r="E66" s="69">
        <f t="shared" si="43"/>
        <v>50359.999999999993</v>
      </c>
      <c r="F66" s="68">
        <f t="shared" si="44"/>
        <v>15200</v>
      </c>
      <c r="G66" s="68">
        <f t="shared" si="44"/>
        <v>0</v>
      </c>
      <c r="H66" s="68">
        <f t="shared" si="44"/>
        <v>0</v>
      </c>
      <c r="I66" s="69">
        <f t="shared" si="45"/>
        <v>15200</v>
      </c>
      <c r="J66" s="68">
        <f t="shared" si="46"/>
        <v>51894</v>
      </c>
      <c r="K66" s="68">
        <f t="shared" si="47"/>
        <v>16646</v>
      </c>
      <c r="L66" s="68">
        <f t="shared" si="48"/>
        <v>0</v>
      </c>
      <c r="M66" s="83">
        <f t="shared" si="49"/>
        <v>68540</v>
      </c>
    </row>
    <row r="67" spans="1:21" ht="16" customHeight="1" x14ac:dyDescent="0.3">
      <c r="A67" s="13" t="str">
        <f t="shared" si="42"/>
        <v>Munich Re (Canada)</v>
      </c>
      <c r="B67" s="14">
        <f t="shared" si="42"/>
        <v>584481.45472817821</v>
      </c>
      <c r="C67" s="14">
        <f t="shared" si="42"/>
        <v>0</v>
      </c>
      <c r="D67" s="14">
        <f t="shared" si="42"/>
        <v>0</v>
      </c>
      <c r="E67" s="15">
        <f t="shared" ref="E67" si="50">+D67+C67+B67</f>
        <v>584481.45472817821</v>
      </c>
      <c r="F67" s="14">
        <f t="shared" si="44"/>
        <v>47123.932668529989</v>
      </c>
      <c r="G67" s="14">
        <f t="shared" si="44"/>
        <v>2210.4746770000002</v>
      </c>
      <c r="H67" s="14">
        <f t="shared" si="44"/>
        <v>0</v>
      </c>
      <c r="I67" s="15">
        <f t="shared" ref="I67" si="51">+H67+G67+F67</f>
        <v>49334.407345529988</v>
      </c>
      <c r="J67" s="14">
        <f t="shared" si="46"/>
        <v>597669.78369119426</v>
      </c>
      <c r="K67" s="14">
        <f t="shared" si="47"/>
        <v>2210.4746770000002</v>
      </c>
      <c r="L67" s="14">
        <f t="shared" si="48"/>
        <v>0</v>
      </c>
      <c r="M67" s="16">
        <f t="shared" ref="M67" si="52">+L67+K67+J67</f>
        <v>599880.25836819422</v>
      </c>
    </row>
    <row r="68" spans="1:21" ht="16" customHeight="1" x14ac:dyDescent="0.3">
      <c r="A68" s="13" t="str">
        <f t="shared" si="42"/>
        <v>Optimum Re (Canada)</v>
      </c>
      <c r="B68" s="14">
        <f t="shared" si="42"/>
        <v>97838</v>
      </c>
      <c r="C68" s="14">
        <f t="shared" si="42"/>
        <v>108</v>
      </c>
      <c r="D68" s="14">
        <f t="shared" si="42"/>
        <v>0</v>
      </c>
      <c r="E68" s="15">
        <f t="shared" si="43"/>
        <v>97946</v>
      </c>
      <c r="F68" s="14">
        <f t="shared" si="44"/>
        <v>14528</v>
      </c>
      <c r="G68" s="14">
        <f t="shared" si="44"/>
        <v>0</v>
      </c>
      <c r="H68" s="14">
        <f t="shared" si="44"/>
        <v>0</v>
      </c>
      <c r="I68" s="15">
        <f t="shared" si="45"/>
        <v>14528</v>
      </c>
      <c r="J68" s="14">
        <f t="shared" si="46"/>
        <v>106823</v>
      </c>
      <c r="K68" s="14">
        <f t="shared" si="47"/>
        <v>100</v>
      </c>
      <c r="L68" s="14">
        <f t="shared" si="48"/>
        <v>0</v>
      </c>
      <c r="M68" s="16">
        <f t="shared" si="49"/>
        <v>106923</v>
      </c>
    </row>
    <row r="69" spans="1:21" ht="16" customHeight="1" x14ac:dyDescent="0.3">
      <c r="A69" s="13" t="str">
        <f t="shared" si="42"/>
        <v>Pacific Life Re</v>
      </c>
      <c r="B69" s="14">
        <f t="shared" si="42"/>
        <v>0</v>
      </c>
      <c r="C69" s="14">
        <f t="shared" si="42"/>
        <v>0</v>
      </c>
      <c r="D69" s="14">
        <f t="shared" si="42"/>
        <v>19377.712039939444</v>
      </c>
      <c r="E69" s="15">
        <f t="shared" si="43"/>
        <v>19377.712039939444</v>
      </c>
      <c r="F69" s="14">
        <f t="shared" si="44"/>
        <v>0</v>
      </c>
      <c r="G69" s="14">
        <f t="shared" si="44"/>
        <v>0</v>
      </c>
      <c r="H69" s="14">
        <f t="shared" si="44"/>
        <v>4540.5202208419569</v>
      </c>
      <c r="I69" s="15">
        <f t="shared" si="45"/>
        <v>4540.5202208419569</v>
      </c>
      <c r="J69" s="14">
        <f t="shared" si="46"/>
        <v>0</v>
      </c>
      <c r="K69" s="14">
        <f t="shared" si="47"/>
        <v>0</v>
      </c>
      <c r="L69" s="14">
        <f t="shared" si="48"/>
        <v>17022.287918519443</v>
      </c>
      <c r="M69" s="16">
        <f t="shared" si="49"/>
        <v>17022.287918519443</v>
      </c>
    </row>
    <row r="70" spans="1:21" ht="16" customHeight="1" x14ac:dyDescent="0.3">
      <c r="A70" s="13" t="str">
        <f t="shared" si="42"/>
        <v>PartnerRe (Canada)</v>
      </c>
      <c r="B70" s="14">
        <f t="shared" si="42"/>
        <v>175174</v>
      </c>
      <c r="C70" s="14">
        <f t="shared" si="42"/>
        <v>11218</v>
      </c>
      <c r="D70" s="14">
        <f t="shared" si="42"/>
        <v>0</v>
      </c>
      <c r="E70" s="15">
        <f>+D70+C70+B70</f>
        <v>186392</v>
      </c>
      <c r="F70" s="14">
        <f t="shared" si="44"/>
        <v>42422</v>
      </c>
      <c r="G70" s="14">
        <f t="shared" si="44"/>
        <v>0</v>
      </c>
      <c r="H70" s="14">
        <f t="shared" si="44"/>
        <v>0</v>
      </c>
      <c r="I70" s="15">
        <f>+H70+G70+F70</f>
        <v>42422</v>
      </c>
      <c r="J70" s="14">
        <f t="shared" si="46"/>
        <v>208172</v>
      </c>
      <c r="K70" s="14">
        <f t="shared" si="47"/>
        <v>10357</v>
      </c>
      <c r="L70" s="14">
        <f t="shared" si="48"/>
        <v>0</v>
      </c>
      <c r="M70" s="16">
        <f>+L70+K70+J70</f>
        <v>218529</v>
      </c>
    </row>
    <row r="71" spans="1:21" ht="16" customHeight="1" x14ac:dyDescent="0.3">
      <c r="A71" s="13" t="str">
        <f t="shared" si="42"/>
        <v>RGA Re (Canada)</v>
      </c>
      <c r="B71" s="14">
        <f t="shared" si="42"/>
        <v>556341</v>
      </c>
      <c r="C71" s="14">
        <f t="shared" si="42"/>
        <v>22995</v>
      </c>
      <c r="D71" s="14">
        <f t="shared" si="42"/>
        <v>2928</v>
      </c>
      <c r="E71" s="15">
        <f t="shared" si="43"/>
        <v>582264</v>
      </c>
      <c r="F71" s="14">
        <f t="shared" si="44"/>
        <v>60913</v>
      </c>
      <c r="G71" s="14">
        <f t="shared" si="44"/>
        <v>1</v>
      </c>
      <c r="H71" s="14">
        <f t="shared" si="44"/>
        <v>0</v>
      </c>
      <c r="I71" s="15">
        <f t="shared" si="45"/>
        <v>60914</v>
      </c>
      <c r="J71" s="14">
        <f t="shared" si="46"/>
        <v>587936</v>
      </c>
      <c r="K71" s="14">
        <f t="shared" si="47"/>
        <v>22488</v>
      </c>
      <c r="L71" s="14">
        <f t="shared" si="48"/>
        <v>2900</v>
      </c>
      <c r="M71" s="16">
        <f t="shared" si="49"/>
        <v>613324</v>
      </c>
    </row>
    <row r="72" spans="1:21" ht="16" customHeight="1" x14ac:dyDescent="0.3">
      <c r="A72" s="13" t="str">
        <f t="shared" si="42"/>
        <v>RMA</v>
      </c>
      <c r="B72" s="14">
        <f t="shared" si="42"/>
        <v>14073.703138000001</v>
      </c>
      <c r="C72" s="14">
        <f t="shared" si="42"/>
        <v>0</v>
      </c>
      <c r="D72" s="14">
        <f t="shared" si="42"/>
        <v>0</v>
      </c>
      <c r="E72" s="15">
        <f t="shared" ref="E72" si="53">+D72+C72+B72</f>
        <v>14073.703138000001</v>
      </c>
      <c r="F72" s="14">
        <f t="shared" si="44"/>
        <v>1058.2298679999999</v>
      </c>
      <c r="G72" s="14">
        <f t="shared" si="44"/>
        <v>0</v>
      </c>
      <c r="H72" s="14">
        <f t="shared" si="44"/>
        <v>0</v>
      </c>
      <c r="I72" s="15">
        <f t="shared" ref="I72" si="54">+H72+G72+F72</f>
        <v>1058.2298679999999</v>
      </c>
      <c r="J72" s="14">
        <f t="shared" si="46"/>
        <v>14765.614009000001</v>
      </c>
      <c r="K72" s="14">
        <f t="shared" si="47"/>
        <v>0</v>
      </c>
      <c r="L72" s="14">
        <f t="shared" si="48"/>
        <v>0</v>
      </c>
      <c r="M72" s="16">
        <f t="shared" ref="M72" si="55">+L72+K72+J72</f>
        <v>14765.614009000001</v>
      </c>
    </row>
    <row r="73" spans="1:21" ht="16" customHeight="1" x14ac:dyDescent="0.3">
      <c r="A73" s="13" t="str">
        <f t="shared" si="42"/>
        <v>SCOR Global Life (Canada)</v>
      </c>
      <c r="B73" s="14">
        <f t="shared" si="42"/>
        <v>169382</v>
      </c>
      <c r="C73" s="14">
        <f t="shared" si="42"/>
        <v>0</v>
      </c>
      <c r="D73" s="14">
        <f t="shared" si="42"/>
        <v>108</v>
      </c>
      <c r="E73" s="15">
        <f t="shared" si="43"/>
        <v>169490</v>
      </c>
      <c r="F73" s="17">
        <f t="shared" si="44"/>
        <v>12834</v>
      </c>
      <c r="G73" s="14">
        <f t="shared" si="44"/>
        <v>0</v>
      </c>
      <c r="H73" s="14">
        <f t="shared" si="44"/>
        <v>0</v>
      </c>
      <c r="I73" s="15">
        <f t="shared" si="45"/>
        <v>12834</v>
      </c>
      <c r="J73" s="14">
        <f t="shared" si="46"/>
        <v>176624</v>
      </c>
      <c r="K73" s="14">
        <f t="shared" si="47"/>
        <v>0</v>
      </c>
      <c r="L73" s="14">
        <f t="shared" si="48"/>
        <v>102</v>
      </c>
      <c r="M73" s="16">
        <f t="shared" si="49"/>
        <v>176726</v>
      </c>
    </row>
    <row r="74" spans="1:21" ht="16" customHeight="1" thickBot="1" x14ac:dyDescent="0.35">
      <c r="A74" s="13" t="str">
        <f t="shared" si="42"/>
        <v>Swiss Re (Canada)</v>
      </c>
      <c r="B74" s="14">
        <f t="shared" si="42"/>
        <v>350332.16285745491</v>
      </c>
      <c r="C74" s="14">
        <f t="shared" si="42"/>
        <v>0</v>
      </c>
      <c r="D74" s="14">
        <f t="shared" si="42"/>
        <v>0</v>
      </c>
      <c r="E74" s="15">
        <f t="shared" si="43"/>
        <v>350332.16285745491</v>
      </c>
      <c r="F74" s="14">
        <f t="shared" si="44"/>
        <v>22737</v>
      </c>
      <c r="G74" s="14">
        <f t="shared" si="44"/>
        <v>0</v>
      </c>
      <c r="H74" s="14">
        <f t="shared" si="44"/>
        <v>0</v>
      </c>
      <c r="I74" s="15">
        <f t="shared" si="45"/>
        <v>22737</v>
      </c>
      <c r="J74" s="14">
        <f t="shared" si="46"/>
        <v>348454</v>
      </c>
      <c r="K74" s="14">
        <f t="shared" si="47"/>
        <v>0</v>
      </c>
      <c r="L74" s="14">
        <f t="shared" si="48"/>
        <v>0</v>
      </c>
      <c r="M74" s="16">
        <f t="shared" si="49"/>
        <v>348454</v>
      </c>
    </row>
    <row r="75" spans="1:21" s="74" customFormat="1" ht="16" customHeight="1" thickBot="1" x14ac:dyDescent="0.35">
      <c r="A75" s="79" t="s">
        <v>26</v>
      </c>
      <c r="B75" s="77">
        <f t="shared" ref="B75:M75" si="56">SUM(B61:B74)</f>
        <v>2003633.2212001535</v>
      </c>
      <c r="C75" s="77">
        <f t="shared" si="56"/>
        <v>51176.491329479766</v>
      </c>
      <c r="D75" s="77">
        <f t="shared" si="56"/>
        <v>44099.712039939448</v>
      </c>
      <c r="E75" s="78">
        <f t="shared" si="56"/>
        <v>2098909.4245695728</v>
      </c>
      <c r="F75" s="77">
        <f t="shared" si="56"/>
        <v>216816.16253652997</v>
      </c>
      <c r="G75" s="77">
        <f t="shared" si="56"/>
        <v>2211.4746770000002</v>
      </c>
      <c r="H75" s="77">
        <f t="shared" si="56"/>
        <v>6979.5202208419569</v>
      </c>
      <c r="I75" s="77">
        <f t="shared" si="56"/>
        <v>226007.15743437194</v>
      </c>
      <c r="J75" s="84">
        <f t="shared" si="56"/>
        <v>2112910.8155041942</v>
      </c>
      <c r="K75" s="77">
        <f t="shared" si="56"/>
        <v>53850.474676999998</v>
      </c>
      <c r="L75" s="77">
        <f t="shared" si="56"/>
        <v>41068.287918519447</v>
      </c>
      <c r="M75" s="85">
        <f t="shared" si="56"/>
        <v>2207829.5780997137</v>
      </c>
    </row>
    <row r="76" spans="1:21" ht="16" customHeight="1" x14ac:dyDescent="0.3">
      <c r="A76" s="2" t="s">
        <v>0</v>
      </c>
      <c r="B76" s="1"/>
      <c r="C76" s="1"/>
      <c r="D76" s="1"/>
      <c r="E76" s="1"/>
      <c r="F76" s="1"/>
      <c r="G76" s="1"/>
      <c r="H76" s="1"/>
      <c r="I76" s="1"/>
      <c r="J76" s="1"/>
      <c r="K76" s="1"/>
      <c r="L76" s="1"/>
      <c r="M76" s="1"/>
      <c r="N76" s="1"/>
      <c r="O76" s="1"/>
      <c r="P76" s="1"/>
      <c r="Q76" s="4"/>
      <c r="R76" s="4"/>
      <c r="S76" s="4"/>
      <c r="T76" s="4"/>
      <c r="U76" s="4"/>
    </row>
    <row r="77" spans="1:21" ht="16" customHeight="1" x14ac:dyDescent="0.3">
      <c r="A77" s="2" t="str">
        <f>+A52</f>
        <v xml:space="preserve"> </v>
      </c>
      <c r="B77" s="1"/>
      <c r="C77" s="1"/>
      <c r="D77" s="1"/>
      <c r="E77" s="1"/>
      <c r="F77" s="1"/>
      <c r="G77" s="1"/>
      <c r="H77" s="1"/>
      <c r="I77" s="1"/>
      <c r="J77" s="33"/>
      <c r="K77" s="33"/>
      <c r="L77" s="33"/>
      <c r="M77" s="33"/>
      <c r="N77" s="1"/>
      <c r="O77" s="1"/>
      <c r="P77" s="1"/>
      <c r="Q77" s="1"/>
      <c r="R77" s="1"/>
      <c r="S77" s="1"/>
      <c r="T77" s="1"/>
      <c r="U77" s="1"/>
    </row>
    <row r="78" spans="1:21" ht="16" customHeight="1" x14ac:dyDescent="0.3">
      <c r="A78" s="1"/>
      <c r="B78" s="1"/>
      <c r="C78" s="1"/>
      <c r="D78" s="1"/>
      <c r="E78" s="1"/>
      <c r="F78" s="1"/>
      <c r="G78" s="1"/>
      <c r="H78" s="1"/>
      <c r="I78" s="1"/>
      <c r="J78" s="1"/>
      <c r="K78" s="1"/>
      <c r="L78" s="1"/>
      <c r="M78" s="1"/>
      <c r="N78" s="1"/>
      <c r="O78" s="1"/>
      <c r="P78" s="1"/>
      <c r="Q78" s="1"/>
      <c r="R78" s="1"/>
      <c r="S78" s="1"/>
      <c r="T78" s="1"/>
      <c r="U78" s="1"/>
    </row>
    <row r="79" spans="1:21" ht="16" customHeight="1" x14ac:dyDescent="0.3">
      <c r="A79" s="1"/>
      <c r="B79" s="1"/>
      <c r="C79" s="1"/>
      <c r="D79" s="1"/>
      <c r="E79" s="1"/>
      <c r="F79" s="1"/>
      <c r="G79" s="1"/>
      <c r="H79" s="1"/>
      <c r="I79" s="1"/>
      <c r="J79" s="1"/>
      <c r="K79" s="1"/>
      <c r="L79" s="1"/>
      <c r="M79" s="1"/>
      <c r="N79" s="1"/>
      <c r="O79" s="1"/>
      <c r="P79" s="1"/>
      <c r="Q79" s="1"/>
      <c r="R79" s="1"/>
      <c r="S79" s="1"/>
      <c r="T79" s="1"/>
      <c r="U79" s="1"/>
    </row>
    <row r="80" spans="1:21" ht="16" customHeight="1" x14ac:dyDescent="0.3">
      <c r="A80" s="1"/>
      <c r="B80" s="1"/>
      <c r="C80" s="1"/>
      <c r="D80" s="1"/>
      <c r="E80" s="1"/>
      <c r="F80" s="1"/>
      <c r="G80" s="1"/>
      <c r="H80" s="1"/>
      <c r="I80" s="1"/>
      <c r="J80" s="1"/>
      <c r="K80" s="1"/>
      <c r="L80" s="1"/>
      <c r="M80" s="1"/>
      <c r="N80" s="1"/>
      <c r="O80" s="1"/>
      <c r="P80" s="1"/>
      <c r="Q80" s="1"/>
      <c r="R80" s="1"/>
      <c r="S80" s="1"/>
      <c r="T80" s="1"/>
      <c r="U80" s="1"/>
    </row>
    <row r="81" spans="1:21" ht="16" customHeight="1" x14ac:dyDescent="0.3">
      <c r="A81" s="1"/>
      <c r="B81" s="1"/>
      <c r="C81" s="1"/>
      <c r="D81" s="1"/>
      <c r="E81" s="1"/>
      <c r="F81" s="1"/>
      <c r="G81" s="1"/>
      <c r="H81" s="1"/>
      <c r="I81" s="1"/>
      <c r="J81" s="1"/>
      <c r="K81" s="1"/>
      <c r="L81" s="1"/>
      <c r="M81" s="1"/>
      <c r="N81" s="1"/>
      <c r="O81" s="1"/>
      <c r="P81" s="1"/>
      <c r="Q81" s="1"/>
      <c r="R81" s="1"/>
      <c r="S81" s="1"/>
      <c r="T81" s="1"/>
      <c r="U81" s="1"/>
    </row>
    <row r="82" spans="1:21" ht="16" customHeight="1" x14ac:dyDescent="0.3">
      <c r="A82" s="1"/>
      <c r="B82" s="1"/>
      <c r="C82" s="1"/>
      <c r="D82" s="1"/>
      <c r="E82" s="1"/>
      <c r="F82" s="1"/>
      <c r="G82" s="1"/>
      <c r="H82" s="1"/>
      <c r="I82" s="1"/>
      <c r="J82" s="1"/>
      <c r="K82" s="1"/>
      <c r="L82" s="1"/>
      <c r="M82" s="1"/>
      <c r="N82" s="1"/>
      <c r="O82" s="1"/>
      <c r="P82" s="1"/>
      <c r="Q82" s="1"/>
      <c r="R82" s="1"/>
      <c r="S82" s="1"/>
      <c r="T82" s="1"/>
      <c r="U82" s="1"/>
    </row>
    <row r="83" spans="1:21" ht="16" customHeight="1" x14ac:dyDescent="0.3">
      <c r="A83" s="1"/>
      <c r="B83" s="1"/>
      <c r="C83" s="1"/>
      <c r="D83" s="1"/>
      <c r="E83" s="1"/>
      <c r="F83" s="1"/>
      <c r="G83" s="1"/>
      <c r="H83" s="1"/>
      <c r="I83" s="1"/>
      <c r="J83" s="1"/>
      <c r="K83" s="1"/>
      <c r="L83" s="1"/>
      <c r="M83" s="1"/>
      <c r="N83" s="1"/>
      <c r="O83" s="1"/>
      <c r="P83" s="1"/>
      <c r="Q83" s="1"/>
      <c r="R83" s="1"/>
      <c r="S83" s="1"/>
      <c r="T83" s="1"/>
      <c r="U83" s="1"/>
    </row>
    <row r="84" spans="1:21" ht="16" customHeight="1" x14ac:dyDescent="0.3">
      <c r="A84" s="1"/>
      <c r="B84" s="1"/>
      <c r="C84" s="1"/>
      <c r="D84" s="1"/>
      <c r="E84" s="1"/>
      <c r="F84" s="1"/>
      <c r="G84" s="1"/>
      <c r="H84" s="1"/>
      <c r="I84" s="1"/>
      <c r="J84" s="1"/>
      <c r="K84" s="1"/>
      <c r="L84" s="1"/>
      <c r="M84" s="1"/>
      <c r="N84" s="1"/>
      <c r="O84" s="1"/>
      <c r="P84" s="1"/>
      <c r="Q84" s="1"/>
      <c r="R84" s="1"/>
      <c r="S84" s="1"/>
      <c r="T84" s="1"/>
      <c r="U84" s="1"/>
    </row>
    <row r="85" spans="1:21" ht="16" customHeight="1" x14ac:dyDescent="0.3">
      <c r="A85" s="1"/>
      <c r="B85" s="1"/>
      <c r="C85" s="1"/>
      <c r="D85" s="1"/>
      <c r="E85" s="1"/>
      <c r="F85" s="1"/>
      <c r="G85" s="1"/>
      <c r="H85" s="1"/>
      <c r="I85" s="1"/>
      <c r="J85" s="1"/>
      <c r="K85" s="1"/>
      <c r="L85" s="1"/>
      <c r="M85" s="1"/>
      <c r="N85" s="1"/>
      <c r="O85" s="1"/>
      <c r="P85" s="1"/>
      <c r="Q85" s="1"/>
      <c r="R85" s="1"/>
      <c r="S85" s="1"/>
      <c r="T85" s="1"/>
      <c r="U85" s="1"/>
    </row>
    <row r="86" spans="1:21" ht="16" customHeight="1" x14ac:dyDescent="0.3">
      <c r="A86" s="1"/>
      <c r="B86" s="1"/>
      <c r="C86" s="1"/>
      <c r="D86" s="1"/>
      <c r="E86" s="1"/>
      <c r="F86" s="1"/>
      <c r="G86" s="1"/>
      <c r="H86" s="1"/>
      <c r="I86" s="1"/>
      <c r="J86" s="1"/>
      <c r="K86" s="1"/>
      <c r="L86" s="1"/>
      <c r="M86" s="1"/>
      <c r="N86" s="1"/>
      <c r="O86" s="1"/>
      <c r="P86" s="1"/>
      <c r="Q86" s="1"/>
      <c r="R86" s="1"/>
      <c r="S86" s="1"/>
      <c r="T86" s="1"/>
      <c r="U86" s="1"/>
    </row>
    <row r="87" spans="1:21" ht="16" customHeight="1" x14ac:dyDescent="0.3">
      <c r="A87" s="1"/>
      <c r="B87" s="1"/>
      <c r="C87" s="1"/>
      <c r="D87" s="1"/>
      <c r="E87" s="1"/>
      <c r="F87" s="1"/>
      <c r="G87" s="1"/>
      <c r="H87" s="1"/>
      <c r="I87" s="1"/>
      <c r="J87" s="1"/>
      <c r="K87" s="1"/>
      <c r="L87" s="1"/>
      <c r="M87" s="1"/>
      <c r="N87" s="1"/>
      <c r="O87" s="1"/>
      <c r="P87" s="1"/>
      <c r="Q87" s="1"/>
      <c r="R87" s="1"/>
      <c r="S87" s="1"/>
      <c r="T87" s="1"/>
      <c r="U87" s="1"/>
    </row>
    <row r="88" spans="1:21" ht="16" customHeight="1" x14ac:dyDescent="0.3">
      <c r="A88" s="1"/>
      <c r="B88" s="1"/>
      <c r="C88" s="1"/>
      <c r="D88" s="1"/>
      <c r="E88" s="1"/>
      <c r="F88" s="1"/>
      <c r="G88" s="1"/>
      <c r="H88" s="1"/>
      <c r="I88" s="1"/>
      <c r="J88" s="1"/>
      <c r="K88" s="1"/>
      <c r="L88" s="1"/>
      <c r="M88" s="1"/>
      <c r="N88" s="1"/>
      <c r="O88" s="1"/>
      <c r="P88" s="1"/>
      <c r="Q88" s="1"/>
      <c r="R88" s="1"/>
      <c r="S88" s="1"/>
      <c r="T88" s="1"/>
      <c r="U88" s="1"/>
    </row>
  </sheetData>
  <sortState xmlns:xlrd2="http://schemas.microsoft.com/office/spreadsheetml/2017/richdata2" ref="A36:U49">
    <sortCondition ref="A36:A49"/>
  </sortState>
  <mergeCells count="25">
    <mergeCell ref="B59:E59"/>
    <mergeCell ref="F59:I59"/>
    <mergeCell ref="J59:M59"/>
    <mergeCell ref="B33:I33"/>
    <mergeCell ref="B34:E34"/>
    <mergeCell ref="F34:I34"/>
    <mergeCell ref="J33:M33"/>
    <mergeCell ref="B58:E58"/>
    <mergeCell ref="F58:I58"/>
    <mergeCell ref="J58:M58"/>
    <mergeCell ref="A3:U3"/>
    <mergeCell ref="A29:U29"/>
    <mergeCell ref="A4:U4"/>
    <mergeCell ref="A30:U30"/>
    <mergeCell ref="A55:M55"/>
    <mergeCell ref="N33:U33"/>
    <mergeCell ref="N34:Q34"/>
    <mergeCell ref="R34:U34"/>
    <mergeCell ref="B7:I7"/>
    <mergeCell ref="B8:E8"/>
    <mergeCell ref="F8:I8"/>
    <mergeCell ref="N7:U7"/>
    <mergeCell ref="N8:Q8"/>
    <mergeCell ref="R8:U8"/>
    <mergeCell ref="J7:M7"/>
  </mergeCells>
  <phoneticPr fontId="0" type="noConversion"/>
  <printOptions horizontalCentered="1"/>
  <pageMargins left="0.25" right="0.25" top="0.75" bottom="0.75" header="0.3" footer="0.3"/>
  <pageSetup scale="50" fitToHeight="3" orientation="landscape" r:id="rId1"/>
  <headerFooter alignWithMargins="0">
    <oddHeader>&amp;C2018 SOA LIFE REINSURANCE SURVEY</oddHeader>
    <oddFooter>&amp;CPRELIMINARY DRAFT RESULTS - SUBJECT TO CHANGE&amp;Rpage &amp;P of &amp;N
&amp;D</oddFooter>
  </headerFooter>
  <rowBreaks count="1" manualBreakCount="1">
    <brk id="53"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5"/>
  <sheetViews>
    <sheetView zoomScale="80" zoomScaleNormal="80" workbookViewId="0"/>
  </sheetViews>
  <sheetFormatPr defaultRowHeight="16" customHeight="1" x14ac:dyDescent="0.25"/>
  <cols>
    <col min="1" max="1" width="34.54296875" bestFit="1" customWidth="1"/>
    <col min="2" max="2" width="11.26953125" bestFit="1" customWidth="1"/>
    <col min="3" max="3" width="11.7265625" bestFit="1" customWidth="1"/>
    <col min="5" max="5" width="11" bestFit="1" customWidth="1"/>
    <col min="6" max="6" width="9.7265625" customWidth="1"/>
    <col min="7" max="7" width="11.453125" customWidth="1"/>
    <col min="8" max="8" width="10.453125" customWidth="1"/>
    <col min="9" max="9" width="11.7265625" bestFit="1" customWidth="1"/>
    <col min="10" max="10" width="12.26953125" customWidth="1"/>
    <col min="12" max="12" width="10.7265625" customWidth="1"/>
    <col min="15" max="15" width="9.81640625" customWidth="1"/>
    <col min="21" max="21" width="11.26953125" customWidth="1"/>
    <col min="22" max="23" width="9.7265625" bestFit="1" customWidth="1"/>
  </cols>
  <sheetData>
    <row r="1" spans="1:23" ht="16" customHeight="1" x14ac:dyDescent="0.3">
      <c r="A1" s="1"/>
      <c r="B1" s="18"/>
      <c r="C1" s="1"/>
      <c r="D1" s="1"/>
      <c r="E1" s="1"/>
      <c r="F1" s="1"/>
      <c r="G1" s="1"/>
      <c r="H1" s="1"/>
      <c r="I1" s="1"/>
      <c r="J1" s="1"/>
      <c r="K1" s="1"/>
      <c r="L1" s="1"/>
      <c r="M1" s="1"/>
      <c r="N1" s="1"/>
      <c r="O1" s="1"/>
      <c r="P1" s="1"/>
      <c r="Q1" s="1"/>
      <c r="R1" s="1"/>
      <c r="S1" s="1"/>
      <c r="T1" s="1"/>
      <c r="U1" s="1"/>
      <c r="V1" s="1"/>
      <c r="W1" s="1"/>
    </row>
    <row r="2" spans="1:23" ht="16" customHeight="1" x14ac:dyDescent="0.3">
      <c r="A2" s="94" t="s">
        <v>1</v>
      </c>
      <c r="B2" s="94"/>
      <c r="C2" s="94"/>
      <c r="D2" s="94"/>
      <c r="E2" s="94"/>
      <c r="F2" s="94"/>
      <c r="G2" s="94"/>
      <c r="H2" s="94"/>
      <c r="I2" s="94"/>
      <c r="J2" s="94"/>
      <c r="K2" s="94"/>
      <c r="L2" s="94"/>
      <c r="M2" s="94"/>
      <c r="N2" s="94"/>
      <c r="O2" s="94"/>
      <c r="P2" s="94"/>
      <c r="Q2" s="94"/>
      <c r="R2" s="94"/>
      <c r="S2" s="93"/>
      <c r="T2" s="93"/>
      <c r="U2" s="93"/>
      <c r="V2" s="1"/>
      <c r="W2" s="1"/>
    </row>
    <row r="3" spans="1:23" ht="16" customHeight="1" x14ac:dyDescent="0.3">
      <c r="A3" s="96" t="s">
        <v>43</v>
      </c>
      <c r="B3" s="96"/>
      <c r="C3" s="96"/>
      <c r="D3" s="96"/>
      <c r="E3" s="96"/>
      <c r="F3" s="96"/>
      <c r="G3" s="96"/>
      <c r="H3" s="96"/>
      <c r="I3" s="96"/>
      <c r="J3" s="96"/>
      <c r="K3" s="96"/>
      <c r="L3" s="96"/>
      <c r="M3" s="96"/>
      <c r="N3" s="96"/>
      <c r="O3" s="96"/>
      <c r="P3" s="96"/>
      <c r="Q3" s="96"/>
      <c r="R3" s="96"/>
      <c r="S3" s="1"/>
      <c r="T3" s="1"/>
      <c r="U3" s="1"/>
      <c r="V3" s="1"/>
      <c r="W3" s="1"/>
    </row>
    <row r="4" spans="1:23" ht="16" customHeight="1" thickBot="1" x14ac:dyDescent="0.35">
      <c r="A4" s="1"/>
      <c r="B4" s="1"/>
      <c r="C4" s="2"/>
      <c r="D4" s="2"/>
      <c r="E4" s="1"/>
      <c r="F4" s="1"/>
      <c r="G4" s="1"/>
      <c r="H4" s="1"/>
      <c r="I4" s="1"/>
      <c r="J4" s="1"/>
      <c r="K4" s="1"/>
      <c r="L4" s="1"/>
      <c r="M4" s="1"/>
      <c r="N4" s="1"/>
      <c r="O4" s="1"/>
      <c r="P4" s="1"/>
      <c r="Q4" s="1"/>
      <c r="R4" s="1"/>
      <c r="S4" s="1"/>
      <c r="T4" s="1"/>
      <c r="U4" s="1"/>
      <c r="V4" s="1"/>
      <c r="W4" s="1"/>
    </row>
    <row r="5" spans="1:23" ht="16" customHeight="1" x14ac:dyDescent="0.3">
      <c r="A5" s="34" t="s">
        <v>0</v>
      </c>
      <c r="B5" s="35"/>
      <c r="C5" s="35"/>
      <c r="D5" s="35"/>
      <c r="E5" s="35"/>
      <c r="F5" s="35"/>
      <c r="G5" s="35"/>
      <c r="H5" s="35"/>
      <c r="I5" s="35"/>
      <c r="J5" s="35"/>
      <c r="K5" s="35"/>
      <c r="L5" s="35"/>
      <c r="M5" s="35"/>
      <c r="N5" s="35"/>
      <c r="O5" s="35"/>
      <c r="P5" s="35"/>
      <c r="Q5" s="35"/>
      <c r="R5" s="50"/>
    </row>
    <row r="6" spans="1:23" ht="16" customHeight="1" x14ac:dyDescent="0.3">
      <c r="A6" s="40"/>
      <c r="B6" s="97" t="s">
        <v>44</v>
      </c>
      <c r="C6" s="98"/>
      <c r="D6" s="98"/>
      <c r="E6" s="98"/>
      <c r="F6" s="98"/>
      <c r="G6" s="98"/>
      <c r="H6" s="98"/>
      <c r="I6" s="100"/>
      <c r="J6" s="51"/>
      <c r="K6" s="97" t="s">
        <v>5</v>
      </c>
      <c r="L6" s="98"/>
      <c r="M6" s="98"/>
      <c r="N6" s="98"/>
      <c r="O6" s="98"/>
      <c r="P6" s="98"/>
      <c r="Q6" s="98"/>
      <c r="R6" s="101"/>
    </row>
    <row r="7" spans="1:23" ht="16" customHeight="1" x14ac:dyDescent="0.3">
      <c r="A7" s="40"/>
      <c r="B7" s="97">
        <f>+'usord '!C8</f>
        <v>2021</v>
      </c>
      <c r="C7" s="98"/>
      <c r="D7" s="98"/>
      <c r="E7" s="100"/>
      <c r="F7" s="97">
        <f>+'usord '!G8</f>
        <v>2022</v>
      </c>
      <c r="G7" s="98"/>
      <c r="H7" s="98"/>
      <c r="I7" s="100"/>
      <c r="J7" s="52" t="s">
        <v>45</v>
      </c>
      <c r="K7" s="97">
        <f>+B7</f>
        <v>2021</v>
      </c>
      <c r="L7" s="98"/>
      <c r="M7" s="98"/>
      <c r="N7" s="100"/>
      <c r="O7" s="97">
        <f>+F7</f>
        <v>2022</v>
      </c>
      <c r="P7" s="98"/>
      <c r="Q7" s="98"/>
      <c r="R7" s="101"/>
    </row>
    <row r="8" spans="1:23" ht="16" customHeight="1" thickBot="1" x14ac:dyDescent="0.35">
      <c r="A8" s="44" t="s">
        <v>6</v>
      </c>
      <c r="B8" s="45" t="s">
        <v>46</v>
      </c>
      <c r="C8" s="45" t="s">
        <v>47</v>
      </c>
      <c r="D8" s="45" t="s">
        <v>48</v>
      </c>
      <c r="E8" s="46" t="s">
        <v>10</v>
      </c>
      <c r="F8" s="45" t="s">
        <v>46</v>
      </c>
      <c r="G8" s="45" t="s">
        <v>47</v>
      </c>
      <c r="H8" s="45" t="s">
        <v>48</v>
      </c>
      <c r="I8" s="45" t="s">
        <v>10</v>
      </c>
      <c r="J8" s="53" t="s">
        <v>49</v>
      </c>
      <c r="K8" s="45" t="s">
        <v>46</v>
      </c>
      <c r="L8" s="45" t="s">
        <v>47</v>
      </c>
      <c r="M8" s="45" t="s">
        <v>48</v>
      </c>
      <c r="N8" s="46" t="s">
        <v>10</v>
      </c>
      <c r="O8" s="45" t="s">
        <v>46</v>
      </c>
      <c r="P8" s="45" t="s">
        <v>47</v>
      </c>
      <c r="Q8" s="45" t="s">
        <v>48</v>
      </c>
      <c r="R8" s="54" t="s">
        <v>10</v>
      </c>
    </row>
    <row r="9" spans="1:23" ht="16" customHeight="1" thickTop="1" x14ac:dyDescent="0.3">
      <c r="A9" s="13" t="s">
        <v>32</v>
      </c>
      <c r="B9" s="26">
        <v>0</v>
      </c>
      <c r="C9" s="26">
        <v>0</v>
      </c>
      <c r="D9" s="32">
        <v>0</v>
      </c>
      <c r="E9" s="15">
        <v>0</v>
      </c>
      <c r="F9" s="26">
        <v>0</v>
      </c>
      <c r="G9" s="26">
        <v>0</v>
      </c>
      <c r="H9" s="32">
        <v>0</v>
      </c>
      <c r="I9" s="14">
        <f t="shared" ref="I9:I19" si="0">SUM(F9:H9)</f>
        <v>0</v>
      </c>
      <c r="J9" s="61">
        <f>IF(+E9&gt;0,(+I9-E9)/E9,0)</f>
        <v>0</v>
      </c>
      <c r="K9" s="22">
        <f t="shared" ref="K9:K19" si="1">IF(B$20 &gt; 0,B9/ B$20,0)</f>
        <v>0</v>
      </c>
      <c r="L9" s="22">
        <f t="shared" ref="L9:L19" si="2">IF(C$20 &gt; 0,C9/ C$20,0)</f>
        <v>0</v>
      </c>
      <c r="M9" s="22">
        <f t="shared" ref="M9:M18" si="3">IF(D$20&gt;0, D9/D$20, 0)</f>
        <v>0</v>
      </c>
      <c r="N9" s="56">
        <f t="shared" ref="N9:N19" si="4">+E9/$E$20</f>
        <v>0</v>
      </c>
      <c r="O9" s="22">
        <f t="shared" ref="O9:O19" si="5">+F9/$F$20</f>
        <v>0</v>
      </c>
      <c r="P9" s="22">
        <f t="shared" ref="P9:P19" si="6">IF(G$20 &gt; 0,G9/ G$20,0)</f>
        <v>0</v>
      </c>
      <c r="Q9" s="22">
        <f t="shared" ref="Q9:Q19" si="7">IF(H$20 &gt; 0,H9/ H$20,0)</f>
        <v>0</v>
      </c>
      <c r="R9" s="62">
        <f t="shared" ref="R9:R19" si="8">+I9/$I$20</f>
        <v>0</v>
      </c>
    </row>
    <row r="10" spans="1:23" ht="16" customHeight="1" x14ac:dyDescent="0.3">
      <c r="A10" s="13" t="s">
        <v>13</v>
      </c>
      <c r="B10" s="26">
        <v>0</v>
      </c>
      <c r="C10" s="26">
        <v>0</v>
      </c>
      <c r="D10" s="26">
        <v>0</v>
      </c>
      <c r="E10" s="15">
        <v>0</v>
      </c>
      <c r="F10" s="26">
        <v>0</v>
      </c>
      <c r="G10" s="26">
        <v>0</v>
      </c>
      <c r="H10" s="26">
        <v>0</v>
      </c>
      <c r="I10" s="14">
        <f t="shared" si="0"/>
        <v>0</v>
      </c>
      <c r="J10" s="61">
        <f>IF(+E10&gt;0,(+I10-E10)/E10,0)</f>
        <v>0</v>
      </c>
      <c r="K10" s="22">
        <f t="shared" si="1"/>
        <v>0</v>
      </c>
      <c r="L10" s="22">
        <f t="shared" si="2"/>
        <v>0</v>
      </c>
      <c r="M10" s="22">
        <f t="shared" si="3"/>
        <v>0</v>
      </c>
      <c r="N10" s="56">
        <f t="shared" si="4"/>
        <v>0</v>
      </c>
      <c r="O10" s="22">
        <f t="shared" si="5"/>
        <v>0</v>
      </c>
      <c r="P10" s="22">
        <f t="shared" si="6"/>
        <v>0</v>
      </c>
      <c r="Q10" s="22">
        <f t="shared" si="7"/>
        <v>0</v>
      </c>
      <c r="R10" s="62">
        <f t="shared" si="8"/>
        <v>0</v>
      </c>
    </row>
    <row r="11" spans="1:23" ht="16" customHeight="1" x14ac:dyDescent="0.3">
      <c r="A11" s="13" t="s">
        <v>15</v>
      </c>
      <c r="B11" s="31">
        <v>0</v>
      </c>
      <c r="C11" s="31">
        <v>0</v>
      </c>
      <c r="D11" s="31">
        <v>0</v>
      </c>
      <c r="E11" s="28">
        <v>0</v>
      </c>
      <c r="F11" s="31">
        <v>0</v>
      </c>
      <c r="G11" s="31">
        <v>0</v>
      </c>
      <c r="H11" s="31">
        <v>0</v>
      </c>
      <c r="I11" s="27">
        <f t="shared" si="0"/>
        <v>0</v>
      </c>
      <c r="J11" s="61">
        <v>0</v>
      </c>
      <c r="K11" s="22">
        <f t="shared" si="1"/>
        <v>0</v>
      </c>
      <c r="L11" s="22">
        <f t="shared" si="2"/>
        <v>0</v>
      </c>
      <c r="M11" s="22">
        <f t="shared" si="3"/>
        <v>0</v>
      </c>
      <c r="N11" s="56">
        <f t="shared" si="4"/>
        <v>0</v>
      </c>
      <c r="O11" s="22">
        <f t="shared" si="5"/>
        <v>0</v>
      </c>
      <c r="P11" s="22">
        <f t="shared" si="6"/>
        <v>0</v>
      </c>
      <c r="Q11" s="22">
        <f t="shared" si="7"/>
        <v>0</v>
      </c>
      <c r="R11" s="62">
        <f t="shared" si="8"/>
        <v>0</v>
      </c>
    </row>
    <row r="12" spans="1:23" ht="16" customHeight="1" x14ac:dyDescent="0.3">
      <c r="A12" s="13" t="s">
        <v>50</v>
      </c>
      <c r="B12" s="26">
        <v>1034</v>
      </c>
      <c r="C12" s="26">
        <v>0</v>
      </c>
      <c r="D12" s="26">
        <v>0</v>
      </c>
      <c r="E12" s="15">
        <v>1034</v>
      </c>
      <c r="F12" s="26">
        <v>966</v>
      </c>
      <c r="G12" s="26">
        <v>0</v>
      </c>
      <c r="H12" s="26">
        <v>0</v>
      </c>
      <c r="I12" s="14">
        <f t="shared" si="0"/>
        <v>966</v>
      </c>
      <c r="J12" s="61">
        <f t="shared" ref="J12:J20" si="9">IF(+E12&gt;0,(+I12-E12)/E12,0)</f>
        <v>-6.5764023210831718E-2</v>
      </c>
      <c r="K12" s="22">
        <f t="shared" si="1"/>
        <v>4.8065814453417954E-2</v>
      </c>
      <c r="L12" s="22">
        <f t="shared" si="2"/>
        <v>0</v>
      </c>
      <c r="M12" s="22">
        <f t="shared" si="3"/>
        <v>0</v>
      </c>
      <c r="N12" s="56">
        <f t="shared" si="4"/>
        <v>4.75622682314756E-2</v>
      </c>
      <c r="O12" s="22">
        <f t="shared" si="5"/>
        <v>0.18083114938225384</v>
      </c>
      <c r="P12" s="22">
        <f t="shared" si="6"/>
        <v>0</v>
      </c>
      <c r="Q12" s="22">
        <f t="shared" si="7"/>
        <v>0</v>
      </c>
      <c r="R12" s="62">
        <f t="shared" si="8"/>
        <v>0.17231537638244737</v>
      </c>
    </row>
    <row r="13" spans="1:23" s="74" customFormat="1" ht="16" customHeight="1" x14ac:dyDescent="0.3">
      <c r="A13" s="67" t="s">
        <v>16</v>
      </c>
      <c r="B13" s="86">
        <v>523.1705885600004</v>
      </c>
      <c r="C13" s="86">
        <v>0</v>
      </c>
      <c r="D13" s="86">
        <v>0</v>
      </c>
      <c r="E13" s="69">
        <v>523.1705885600004</v>
      </c>
      <c r="F13" s="86">
        <v>0</v>
      </c>
      <c r="G13" s="86">
        <v>0</v>
      </c>
      <c r="H13" s="86">
        <v>0</v>
      </c>
      <c r="I13" s="68">
        <f t="shared" si="0"/>
        <v>0</v>
      </c>
      <c r="J13" s="87">
        <f t="shared" si="9"/>
        <v>-1</v>
      </c>
      <c r="K13" s="71">
        <f t="shared" si="1"/>
        <v>2.4319748972157103E-2</v>
      </c>
      <c r="L13" s="71">
        <f t="shared" si="2"/>
        <v>0</v>
      </c>
      <c r="M13" s="71">
        <f t="shared" si="3"/>
        <v>0</v>
      </c>
      <c r="N13" s="72">
        <f t="shared" si="4"/>
        <v>2.4064970854844971E-2</v>
      </c>
      <c r="O13" s="71">
        <f t="shared" si="5"/>
        <v>0</v>
      </c>
      <c r="P13" s="71">
        <f t="shared" si="6"/>
        <v>0</v>
      </c>
      <c r="Q13" s="71">
        <f t="shared" si="7"/>
        <v>0</v>
      </c>
      <c r="R13" s="88">
        <f t="shared" si="8"/>
        <v>0</v>
      </c>
    </row>
    <row r="14" spans="1:23" s="74" customFormat="1" ht="16" customHeight="1" x14ac:dyDescent="0.3">
      <c r="A14" s="67" t="s">
        <v>17</v>
      </c>
      <c r="B14" s="86">
        <v>16918</v>
      </c>
      <c r="C14" s="86">
        <v>0</v>
      </c>
      <c r="D14" s="86">
        <v>0</v>
      </c>
      <c r="E14" s="69">
        <v>16918</v>
      </c>
      <c r="F14" s="86">
        <v>1039</v>
      </c>
      <c r="G14" s="86">
        <v>0</v>
      </c>
      <c r="H14" s="86">
        <v>0</v>
      </c>
      <c r="I14" s="68">
        <f t="shared" si="0"/>
        <v>1039</v>
      </c>
      <c r="J14" s="87">
        <f t="shared" si="9"/>
        <v>-0.93858612129093277</v>
      </c>
      <c r="K14" s="71">
        <f t="shared" si="1"/>
        <v>0.78643853861017887</v>
      </c>
      <c r="L14" s="71">
        <f t="shared" si="2"/>
        <v>0</v>
      </c>
      <c r="M14" s="71">
        <f t="shared" si="3"/>
        <v>0</v>
      </c>
      <c r="N14" s="72">
        <f t="shared" si="4"/>
        <v>0.77819966531924978</v>
      </c>
      <c r="O14" s="71">
        <f t="shared" si="5"/>
        <v>0.19449644327967053</v>
      </c>
      <c r="P14" s="71">
        <f t="shared" si="6"/>
        <v>0</v>
      </c>
      <c r="Q14" s="71">
        <f t="shared" si="7"/>
        <v>0</v>
      </c>
      <c r="R14" s="88">
        <f t="shared" si="8"/>
        <v>0.1853371387798787</v>
      </c>
    </row>
    <row r="15" spans="1:23" ht="16" customHeight="1" x14ac:dyDescent="0.3">
      <c r="A15" s="13" t="s">
        <v>18</v>
      </c>
      <c r="B15" s="26">
        <v>0</v>
      </c>
      <c r="C15" s="26">
        <v>0</v>
      </c>
      <c r="D15" s="26">
        <v>0</v>
      </c>
      <c r="E15" s="15">
        <v>0</v>
      </c>
      <c r="F15" s="26">
        <v>0</v>
      </c>
      <c r="G15" s="26">
        <v>0</v>
      </c>
      <c r="H15" s="26">
        <v>0</v>
      </c>
      <c r="I15" s="14">
        <f t="shared" si="0"/>
        <v>0</v>
      </c>
      <c r="J15" s="61">
        <f t="shared" si="9"/>
        <v>0</v>
      </c>
      <c r="K15" s="22">
        <f t="shared" si="1"/>
        <v>0</v>
      </c>
      <c r="L15" s="22">
        <f t="shared" si="2"/>
        <v>0</v>
      </c>
      <c r="M15" s="22">
        <f t="shared" si="3"/>
        <v>0</v>
      </c>
      <c r="N15" s="56">
        <f t="shared" si="4"/>
        <v>0</v>
      </c>
      <c r="O15" s="22">
        <f t="shared" si="5"/>
        <v>0</v>
      </c>
      <c r="P15" s="22">
        <f t="shared" si="6"/>
        <v>0</v>
      </c>
      <c r="Q15" s="22">
        <f t="shared" si="7"/>
        <v>0</v>
      </c>
      <c r="R15" s="62">
        <f t="shared" si="8"/>
        <v>0</v>
      </c>
    </row>
    <row r="16" spans="1:23" ht="16" customHeight="1" x14ac:dyDescent="0.3">
      <c r="A16" s="13" t="s">
        <v>19</v>
      </c>
      <c r="B16" s="26">
        <v>0</v>
      </c>
      <c r="C16" s="26">
        <v>0</v>
      </c>
      <c r="D16" s="26">
        <v>227.75138000000001</v>
      </c>
      <c r="E16" s="15">
        <v>227.75138000000001</v>
      </c>
      <c r="F16" s="26">
        <v>0</v>
      </c>
      <c r="G16" s="26">
        <v>0</v>
      </c>
      <c r="H16" s="26">
        <v>264</v>
      </c>
      <c r="I16" s="14">
        <f t="shared" si="0"/>
        <v>264</v>
      </c>
      <c r="J16" s="61">
        <f t="shared" si="9"/>
        <v>0.15915872825885835</v>
      </c>
      <c r="K16" s="22">
        <f t="shared" si="1"/>
        <v>0</v>
      </c>
      <c r="L16" s="22">
        <f t="shared" si="2"/>
        <v>0</v>
      </c>
      <c r="M16" s="22">
        <f t="shared" si="3"/>
        <v>1</v>
      </c>
      <c r="N16" s="56">
        <f t="shared" si="4"/>
        <v>1.0476182036410762E-2</v>
      </c>
      <c r="O16" s="22">
        <f t="shared" si="5"/>
        <v>0</v>
      </c>
      <c r="P16" s="22">
        <f t="shared" si="6"/>
        <v>0</v>
      </c>
      <c r="Q16" s="22">
        <f t="shared" si="7"/>
        <v>1</v>
      </c>
      <c r="R16" s="62">
        <f t="shared" si="8"/>
        <v>4.7092400998929716E-2</v>
      </c>
    </row>
    <row r="17" spans="1:23" ht="16" customHeight="1" x14ac:dyDescent="0.3">
      <c r="A17" s="13" t="s">
        <v>22</v>
      </c>
      <c r="B17" s="26">
        <v>3037</v>
      </c>
      <c r="C17" s="26">
        <v>0</v>
      </c>
      <c r="D17" s="26">
        <v>0</v>
      </c>
      <c r="E17" s="15">
        <v>3037</v>
      </c>
      <c r="F17" s="26">
        <v>2799</v>
      </c>
      <c r="G17" s="26">
        <v>0</v>
      </c>
      <c r="H17" s="26">
        <v>0</v>
      </c>
      <c r="I17" s="14">
        <f t="shared" si="0"/>
        <v>2799</v>
      </c>
      <c r="J17" s="61">
        <f t="shared" si="9"/>
        <v>-7.8366809351333555E-2</v>
      </c>
      <c r="K17" s="22">
        <f t="shared" si="1"/>
        <v>0.14117589796424596</v>
      </c>
      <c r="L17" s="22">
        <f t="shared" si="2"/>
        <v>0</v>
      </c>
      <c r="M17" s="22">
        <f t="shared" si="3"/>
        <v>0</v>
      </c>
      <c r="N17" s="56">
        <f t="shared" si="4"/>
        <v>0.13969691355801878</v>
      </c>
      <c r="O17" s="22">
        <f t="shared" si="5"/>
        <v>0.52396106327218273</v>
      </c>
      <c r="P17" s="22">
        <f t="shared" si="6"/>
        <v>0</v>
      </c>
      <c r="Q17" s="22">
        <f t="shared" si="7"/>
        <v>0</v>
      </c>
      <c r="R17" s="62">
        <f t="shared" si="8"/>
        <v>0.49928647877274351</v>
      </c>
    </row>
    <row r="18" spans="1:23" ht="16" customHeight="1" x14ac:dyDescent="0.3">
      <c r="A18" s="13" t="s">
        <v>24</v>
      </c>
      <c r="B18" s="26">
        <v>0</v>
      </c>
      <c r="C18" s="26">
        <v>0</v>
      </c>
      <c r="D18" s="26">
        <v>0</v>
      </c>
      <c r="E18" s="15">
        <v>0</v>
      </c>
      <c r="F18" s="26">
        <v>0</v>
      </c>
      <c r="G18" s="26">
        <v>0</v>
      </c>
      <c r="H18" s="26">
        <v>0</v>
      </c>
      <c r="I18" s="14">
        <f t="shared" si="0"/>
        <v>0</v>
      </c>
      <c r="J18" s="61">
        <f t="shared" si="9"/>
        <v>0</v>
      </c>
      <c r="K18" s="22">
        <f t="shared" si="1"/>
        <v>0</v>
      </c>
      <c r="L18" s="22">
        <f t="shared" si="2"/>
        <v>0</v>
      </c>
      <c r="M18" s="22">
        <f t="shared" si="3"/>
        <v>0</v>
      </c>
      <c r="N18" s="56">
        <f t="shared" si="4"/>
        <v>0</v>
      </c>
      <c r="O18" s="22">
        <f t="shared" si="5"/>
        <v>0</v>
      </c>
      <c r="P18" s="22">
        <f t="shared" si="6"/>
        <v>0</v>
      </c>
      <c r="Q18" s="22">
        <f t="shared" si="7"/>
        <v>0</v>
      </c>
      <c r="R18" s="62">
        <f t="shared" si="8"/>
        <v>0</v>
      </c>
    </row>
    <row r="19" spans="1:23" ht="16" customHeight="1" thickBot="1" x14ac:dyDescent="0.35">
      <c r="A19" s="13" t="s">
        <v>25</v>
      </c>
      <c r="B19" s="26">
        <v>0</v>
      </c>
      <c r="C19" s="26">
        <v>0</v>
      </c>
      <c r="D19" s="26">
        <v>0</v>
      </c>
      <c r="E19" s="65">
        <v>0</v>
      </c>
      <c r="F19" s="26">
        <v>538</v>
      </c>
      <c r="G19" s="26">
        <v>0</v>
      </c>
      <c r="H19" s="26">
        <v>0</v>
      </c>
      <c r="I19" s="14">
        <f t="shared" si="0"/>
        <v>538</v>
      </c>
      <c r="J19" s="61">
        <f t="shared" si="9"/>
        <v>0</v>
      </c>
      <c r="K19" s="22">
        <f t="shared" si="1"/>
        <v>0</v>
      </c>
      <c r="L19" s="22">
        <f t="shared" si="2"/>
        <v>0</v>
      </c>
      <c r="M19" s="22">
        <f>IF(D$20&gt;0,D19/ D$20, 0)</f>
        <v>0</v>
      </c>
      <c r="N19" s="56">
        <f t="shared" si="4"/>
        <v>0</v>
      </c>
      <c r="O19" s="22">
        <f t="shared" si="5"/>
        <v>0.10071134406589292</v>
      </c>
      <c r="P19" s="22">
        <f t="shared" si="6"/>
        <v>0</v>
      </c>
      <c r="Q19" s="22">
        <f t="shared" si="7"/>
        <v>0</v>
      </c>
      <c r="R19" s="62">
        <f t="shared" si="8"/>
        <v>9.5968605066000717E-2</v>
      </c>
    </row>
    <row r="20" spans="1:23" ht="16" customHeight="1" thickBot="1" x14ac:dyDescent="0.35">
      <c r="A20" s="5" t="s">
        <v>26</v>
      </c>
      <c r="B20" s="19">
        <f t="shared" ref="B20:I20" si="10">SUM(B9:B19)</f>
        <v>21512.170588560002</v>
      </c>
      <c r="C20" s="19">
        <f t="shared" si="10"/>
        <v>0</v>
      </c>
      <c r="D20" s="19">
        <f t="shared" si="10"/>
        <v>227.75138000000001</v>
      </c>
      <c r="E20" s="20">
        <f t="shared" si="10"/>
        <v>21739.921968560004</v>
      </c>
      <c r="F20" s="19">
        <f t="shared" si="10"/>
        <v>5342</v>
      </c>
      <c r="G20" s="19">
        <f t="shared" si="10"/>
        <v>0</v>
      </c>
      <c r="H20" s="19">
        <f t="shared" si="10"/>
        <v>264</v>
      </c>
      <c r="I20" s="19">
        <f t="shared" si="10"/>
        <v>5606</v>
      </c>
      <c r="J20" s="63">
        <f t="shared" si="9"/>
        <v>-0.74213338906610038</v>
      </c>
      <c r="K20" s="6">
        <f t="shared" ref="K20:R20" si="11">SUM(K9:K19)</f>
        <v>0.99999999999999978</v>
      </c>
      <c r="L20" s="6">
        <f t="shared" si="11"/>
        <v>0</v>
      </c>
      <c r="M20" s="6">
        <f t="shared" si="11"/>
        <v>1</v>
      </c>
      <c r="N20" s="7">
        <f t="shared" si="11"/>
        <v>1</v>
      </c>
      <c r="O20" s="6">
        <f t="shared" si="11"/>
        <v>1</v>
      </c>
      <c r="P20" s="6">
        <f t="shared" si="11"/>
        <v>0</v>
      </c>
      <c r="Q20" s="6">
        <f t="shared" si="11"/>
        <v>1</v>
      </c>
      <c r="R20" s="8">
        <f t="shared" si="11"/>
        <v>1</v>
      </c>
    </row>
    <row r="21" spans="1:23" ht="16" customHeight="1" x14ac:dyDescent="0.3">
      <c r="A21" s="2"/>
      <c r="B21" s="1"/>
      <c r="C21" s="1"/>
      <c r="D21" s="1"/>
      <c r="E21" s="1"/>
      <c r="F21" s="1"/>
      <c r="G21" s="1"/>
      <c r="H21" s="1"/>
      <c r="I21" s="1"/>
      <c r="J21" s="1"/>
      <c r="K21" s="1"/>
      <c r="L21" s="1"/>
      <c r="M21" s="1"/>
      <c r="N21" s="1"/>
      <c r="O21" s="1"/>
      <c r="P21" s="1"/>
      <c r="Q21" s="1"/>
      <c r="R21" s="1"/>
      <c r="S21" s="1"/>
      <c r="T21" s="1"/>
      <c r="U21" s="1"/>
      <c r="V21" s="1"/>
      <c r="W21" s="1"/>
    </row>
    <row r="22" spans="1:23" ht="16" customHeight="1" x14ac:dyDescent="0.3">
      <c r="A22" s="24"/>
      <c r="B22" s="1"/>
      <c r="C22" s="1"/>
      <c r="D22" s="1"/>
      <c r="E22" s="1"/>
      <c r="F22" s="1"/>
      <c r="G22" s="1"/>
      <c r="H22" s="1"/>
      <c r="I22" s="1"/>
      <c r="J22" s="1"/>
      <c r="K22" s="1"/>
      <c r="L22" s="1"/>
      <c r="M22" s="1"/>
      <c r="N22" s="1"/>
      <c r="O22" s="1"/>
      <c r="P22" s="1"/>
      <c r="Q22" s="1"/>
      <c r="R22" s="1"/>
      <c r="S22" s="1"/>
      <c r="T22" s="1"/>
      <c r="U22" s="1"/>
      <c r="V22" s="1"/>
      <c r="W22" s="1"/>
    </row>
    <row r="23" spans="1:23" ht="16" customHeight="1" x14ac:dyDescent="0.3">
      <c r="A23" s="1"/>
      <c r="B23" s="1"/>
      <c r="C23" s="1"/>
      <c r="D23" s="1"/>
      <c r="E23" s="1"/>
      <c r="F23" s="1"/>
      <c r="G23" s="1"/>
      <c r="H23" s="1"/>
      <c r="I23" s="1"/>
      <c r="J23" s="1"/>
      <c r="K23" s="1"/>
      <c r="L23" s="1"/>
      <c r="M23" s="1"/>
      <c r="N23" s="1"/>
      <c r="O23" s="1"/>
      <c r="P23" s="1"/>
      <c r="Q23" s="1"/>
      <c r="R23" s="1"/>
      <c r="S23" s="1"/>
      <c r="T23" s="1"/>
      <c r="U23" s="1"/>
      <c r="V23" s="1"/>
      <c r="W23" s="1"/>
    </row>
    <row r="24" spans="1:23" ht="16" customHeight="1" x14ac:dyDescent="0.3">
      <c r="A24" s="94" t="s">
        <v>1</v>
      </c>
      <c r="B24" s="94"/>
      <c r="C24" s="94"/>
      <c r="D24" s="94"/>
      <c r="E24" s="94"/>
      <c r="F24" s="94"/>
      <c r="G24" s="94"/>
      <c r="H24" s="94"/>
      <c r="I24" s="94"/>
      <c r="J24" s="94"/>
      <c r="K24" s="94"/>
      <c r="L24" s="94"/>
      <c r="M24" s="94"/>
      <c r="N24" s="94"/>
      <c r="O24" s="94"/>
      <c r="P24" s="94"/>
      <c r="Q24" s="94"/>
      <c r="R24" s="94"/>
      <c r="S24" s="1"/>
      <c r="T24" s="1"/>
      <c r="U24" s="1"/>
      <c r="V24" s="1"/>
      <c r="W24" s="1"/>
    </row>
    <row r="25" spans="1:23" ht="16" customHeight="1" x14ac:dyDescent="0.3">
      <c r="A25" s="96" t="s">
        <v>51</v>
      </c>
      <c r="B25" s="96"/>
      <c r="C25" s="96"/>
      <c r="D25" s="96"/>
      <c r="E25" s="96"/>
      <c r="F25" s="96"/>
      <c r="G25" s="96"/>
      <c r="H25" s="96"/>
      <c r="I25" s="96"/>
      <c r="J25" s="96"/>
      <c r="K25" s="96"/>
      <c r="L25" s="96"/>
      <c r="M25" s="96"/>
      <c r="N25" s="96"/>
      <c r="O25" s="96"/>
      <c r="P25" s="96"/>
      <c r="Q25" s="96"/>
      <c r="R25" s="96"/>
      <c r="S25" s="1"/>
      <c r="T25" s="1"/>
      <c r="U25" s="1"/>
      <c r="V25" s="1"/>
      <c r="W25" s="1"/>
    </row>
    <row r="26" spans="1:23" ht="16" customHeight="1" thickBot="1" x14ac:dyDescent="0.35">
      <c r="A26" s="1"/>
      <c r="B26" s="1"/>
      <c r="C26" s="2"/>
      <c r="D26" s="2"/>
      <c r="E26" s="1"/>
      <c r="F26" s="1"/>
      <c r="G26" s="1"/>
      <c r="H26" s="1"/>
      <c r="I26" s="1"/>
      <c r="J26" s="1"/>
      <c r="K26" s="1"/>
      <c r="L26" s="1"/>
      <c r="M26" s="1"/>
      <c r="N26" s="1"/>
      <c r="O26" s="1"/>
      <c r="P26" s="1"/>
      <c r="Q26" s="1"/>
      <c r="R26" s="1"/>
      <c r="S26" s="1"/>
      <c r="T26" s="1"/>
      <c r="U26" s="1"/>
      <c r="V26" s="1"/>
      <c r="W26" s="1"/>
    </row>
    <row r="27" spans="1:23" ht="16" customHeight="1" x14ac:dyDescent="0.3">
      <c r="A27" s="34" t="s">
        <v>0</v>
      </c>
      <c r="B27" s="35"/>
      <c r="C27" s="35"/>
      <c r="D27" s="35"/>
      <c r="E27" s="35"/>
      <c r="F27" s="35"/>
      <c r="G27" s="35"/>
      <c r="H27" s="35"/>
      <c r="I27" s="35"/>
      <c r="J27" s="35"/>
      <c r="K27" s="35"/>
      <c r="L27" s="35"/>
      <c r="M27" s="35"/>
      <c r="N27" s="35"/>
      <c r="O27" s="35"/>
      <c r="P27" s="35"/>
      <c r="Q27" s="35"/>
      <c r="R27" s="50"/>
      <c r="S27" s="1"/>
      <c r="T27" s="1"/>
      <c r="U27" s="1"/>
      <c r="V27" s="1"/>
      <c r="W27" s="1"/>
    </row>
    <row r="28" spans="1:23" ht="16" customHeight="1" x14ac:dyDescent="0.3">
      <c r="A28" s="40"/>
      <c r="B28" s="97" t="s">
        <v>52</v>
      </c>
      <c r="C28" s="98"/>
      <c r="D28" s="98"/>
      <c r="E28" s="98"/>
      <c r="F28" s="98"/>
      <c r="G28" s="98"/>
      <c r="H28" s="98"/>
      <c r="I28" s="100"/>
      <c r="J28" s="51"/>
      <c r="K28" s="97" t="s">
        <v>5</v>
      </c>
      <c r="L28" s="98"/>
      <c r="M28" s="98"/>
      <c r="N28" s="98"/>
      <c r="O28" s="98"/>
      <c r="P28" s="98"/>
      <c r="Q28" s="98"/>
      <c r="R28" s="101"/>
    </row>
    <row r="29" spans="1:23" ht="16" customHeight="1" x14ac:dyDescent="0.3">
      <c r="A29" s="40"/>
      <c r="B29" s="97">
        <f>+B7</f>
        <v>2021</v>
      </c>
      <c r="C29" s="98"/>
      <c r="D29" s="98"/>
      <c r="E29" s="100"/>
      <c r="F29" s="97">
        <f>+F7</f>
        <v>2022</v>
      </c>
      <c r="G29" s="98"/>
      <c r="H29" s="98"/>
      <c r="I29" s="100"/>
      <c r="J29" s="52" t="s">
        <v>45</v>
      </c>
      <c r="K29" s="97">
        <f>+B29</f>
        <v>2021</v>
      </c>
      <c r="L29" s="98"/>
      <c r="M29" s="98"/>
      <c r="N29" s="100"/>
      <c r="O29" s="97">
        <f>+F29</f>
        <v>2022</v>
      </c>
      <c r="P29" s="98"/>
      <c r="Q29" s="98"/>
      <c r="R29" s="101"/>
    </row>
    <row r="30" spans="1:23" ht="16" customHeight="1" thickBot="1" x14ac:dyDescent="0.35">
      <c r="A30" s="44" t="s">
        <v>6</v>
      </c>
      <c r="B30" s="45" t="s">
        <v>46</v>
      </c>
      <c r="C30" s="45" t="s">
        <v>47</v>
      </c>
      <c r="D30" s="45" t="s">
        <v>48</v>
      </c>
      <c r="E30" s="46" t="s">
        <v>10</v>
      </c>
      <c r="F30" s="45" t="s">
        <v>46</v>
      </c>
      <c r="G30" s="45" t="s">
        <v>47</v>
      </c>
      <c r="H30" s="45" t="s">
        <v>48</v>
      </c>
      <c r="I30" s="45" t="s">
        <v>10</v>
      </c>
      <c r="J30" s="53" t="s">
        <v>49</v>
      </c>
      <c r="K30" s="45" t="s">
        <v>46</v>
      </c>
      <c r="L30" s="45" t="s">
        <v>47</v>
      </c>
      <c r="M30" s="45" t="s">
        <v>48</v>
      </c>
      <c r="N30" s="46" t="s">
        <v>10</v>
      </c>
      <c r="O30" s="45" t="s">
        <v>46</v>
      </c>
      <c r="P30" s="45" t="s">
        <v>47</v>
      </c>
      <c r="Q30" s="45" t="s">
        <v>48</v>
      </c>
      <c r="R30" s="54" t="s">
        <v>10</v>
      </c>
    </row>
    <row r="31" spans="1:23" ht="16" customHeight="1" thickTop="1" x14ac:dyDescent="0.3">
      <c r="A31" s="13" t="s">
        <v>32</v>
      </c>
      <c r="B31" s="25">
        <v>0</v>
      </c>
      <c r="C31" s="26">
        <v>0</v>
      </c>
      <c r="D31" s="26">
        <v>100</v>
      </c>
      <c r="E31" s="14">
        <v>100</v>
      </c>
      <c r="F31" s="25">
        <v>0</v>
      </c>
      <c r="G31" s="26">
        <v>0</v>
      </c>
      <c r="H31" s="26">
        <v>46</v>
      </c>
      <c r="I31" s="14">
        <f t="shared" ref="I31:I41" si="12">SUM(F31:H31)</f>
        <v>46</v>
      </c>
      <c r="J31" s="61">
        <f t="shared" ref="J31:J41" si="13">IF(+E31&gt;0,(+I31-E31)/E31,0)</f>
        <v>-0.54</v>
      </c>
      <c r="K31" s="22">
        <f t="shared" ref="K31:K41" si="14">+B31/$B$42</f>
        <v>0</v>
      </c>
      <c r="L31" s="22">
        <f t="shared" ref="L31:L41" si="15">+C31/$C$42</f>
        <v>0</v>
      </c>
      <c r="M31" s="22">
        <f t="shared" ref="M31:M41" si="16">+D31/$D$42</f>
        <v>1.1726762218670577</v>
      </c>
      <c r="N31" s="56">
        <f t="shared" ref="N31:N41" si="17">+E31/$E$42</f>
        <v>1.0973436245709564E-5</v>
      </c>
      <c r="O31" s="22">
        <f t="shared" ref="O31:O41" si="18">+F31/$F$42</f>
        <v>0</v>
      </c>
      <c r="P31" s="22">
        <f t="shared" ref="P31:P41" si="19">+G31/$G$42</f>
        <v>0</v>
      </c>
      <c r="Q31" s="22">
        <f t="shared" ref="Q31:Q41" si="20">IF(H$42 &gt; 0,H31/H$42,0)</f>
        <v>0.95833333333333337</v>
      </c>
      <c r="R31" s="62">
        <f t="shared" ref="R31:R41" si="21">+I31/$I$42</f>
        <v>4.5914837699240502E-6</v>
      </c>
    </row>
    <row r="32" spans="1:23" ht="16" customHeight="1" x14ac:dyDescent="0.3">
      <c r="A32" s="13" t="s">
        <v>13</v>
      </c>
      <c r="B32" s="25">
        <v>572.50800000000004</v>
      </c>
      <c r="C32" s="26">
        <v>7803834.9989999998</v>
      </c>
      <c r="D32" s="26">
        <v>0</v>
      </c>
      <c r="E32" s="14">
        <v>7804407.5070000002</v>
      </c>
      <c r="F32" s="25">
        <v>560.28700000000003</v>
      </c>
      <c r="G32" s="26">
        <v>8724057.6398699991</v>
      </c>
      <c r="H32" s="26">
        <v>0</v>
      </c>
      <c r="I32" s="14">
        <f t="shared" si="12"/>
        <v>8724617.9268699996</v>
      </c>
      <c r="J32" s="61">
        <f t="shared" si="13"/>
        <v>0.11790906856729814</v>
      </c>
      <c r="K32" s="22">
        <f t="shared" si="14"/>
        <v>7.4035788523567781E-4</v>
      </c>
      <c r="L32" s="22">
        <f t="shared" si="15"/>
        <v>0.93576268248876437</v>
      </c>
      <c r="M32" s="22">
        <f t="shared" si="16"/>
        <v>0</v>
      </c>
      <c r="N32" s="56">
        <f t="shared" si="17"/>
        <v>0.85641168213601615</v>
      </c>
      <c r="O32" s="22">
        <f t="shared" si="18"/>
        <v>7.0974041600502897E-4</v>
      </c>
      <c r="P32" s="22">
        <f t="shared" si="19"/>
        <v>0.94527977942465602</v>
      </c>
      <c r="Q32" s="22">
        <f t="shared" si="20"/>
        <v>0</v>
      </c>
      <c r="R32" s="62">
        <f t="shared" si="21"/>
        <v>0.87084655673939171</v>
      </c>
    </row>
    <row r="33" spans="1:18" ht="16" customHeight="1" x14ac:dyDescent="0.3">
      <c r="A33" s="13" t="s">
        <v>15</v>
      </c>
      <c r="B33" s="25">
        <v>32824.902999999998</v>
      </c>
      <c r="C33" s="26">
        <v>0</v>
      </c>
      <c r="D33" s="26">
        <v>0</v>
      </c>
      <c r="E33" s="14">
        <v>32824.902999999998</v>
      </c>
      <c r="F33" s="25">
        <v>36579.572999999997</v>
      </c>
      <c r="G33" s="26">
        <v>0</v>
      </c>
      <c r="H33" s="26">
        <v>0</v>
      </c>
      <c r="I33" s="14">
        <f t="shared" si="12"/>
        <v>36579.572999999997</v>
      </c>
      <c r="J33" s="61">
        <f t="shared" si="13"/>
        <v>0.11438480107618287</v>
      </c>
      <c r="K33" s="22">
        <f t="shared" si="14"/>
        <v>4.2448622147020221E-2</v>
      </c>
      <c r="L33" s="22">
        <f t="shared" si="15"/>
        <v>0</v>
      </c>
      <c r="M33" s="22">
        <f t="shared" si="16"/>
        <v>0</v>
      </c>
      <c r="N33" s="56">
        <f t="shared" si="17"/>
        <v>3.6020198034210056E-3</v>
      </c>
      <c r="O33" s="22">
        <f t="shared" si="18"/>
        <v>4.6336969014641287E-2</v>
      </c>
      <c r="P33" s="22">
        <f t="shared" si="19"/>
        <v>0</v>
      </c>
      <c r="Q33" s="22">
        <f t="shared" si="20"/>
        <v>0</v>
      </c>
      <c r="R33" s="62">
        <f t="shared" si="21"/>
        <v>3.6511851247880865E-3</v>
      </c>
    </row>
    <row r="34" spans="1:18" ht="15.65" customHeight="1" x14ac:dyDescent="0.3">
      <c r="A34" s="13" t="s">
        <v>50</v>
      </c>
      <c r="B34" s="25">
        <v>29944</v>
      </c>
      <c r="C34" s="26">
        <v>0</v>
      </c>
      <c r="D34" s="26">
        <v>0</v>
      </c>
      <c r="E34" s="14">
        <v>29944</v>
      </c>
      <c r="F34" s="25">
        <v>32530</v>
      </c>
      <c r="G34" s="26"/>
      <c r="H34" s="26"/>
      <c r="I34" s="14">
        <f t="shared" si="12"/>
        <v>32530</v>
      </c>
      <c r="J34" s="61">
        <f t="shared" si="13"/>
        <v>8.6361207587496658E-2</v>
      </c>
      <c r="K34" s="22">
        <f t="shared" si="14"/>
        <v>3.8723085992679818E-2</v>
      </c>
      <c r="L34" s="22">
        <f t="shared" si="15"/>
        <v>0</v>
      </c>
      <c r="M34" s="22">
        <f t="shared" si="16"/>
        <v>0</v>
      </c>
      <c r="N34" s="56">
        <f t="shared" si="17"/>
        <v>3.2858857494152717E-3</v>
      </c>
      <c r="O34" s="22">
        <f t="shared" si="18"/>
        <v>4.1207195120792725E-2</v>
      </c>
      <c r="P34" s="22">
        <f t="shared" si="19"/>
        <v>0</v>
      </c>
      <c r="Q34" s="22">
        <f t="shared" si="20"/>
        <v>0</v>
      </c>
      <c r="R34" s="62">
        <f t="shared" si="21"/>
        <v>3.2469775442528119E-3</v>
      </c>
    </row>
    <row r="35" spans="1:18" s="74" customFormat="1" ht="16" customHeight="1" x14ac:dyDescent="0.3">
      <c r="A35" s="67" t="s">
        <v>16</v>
      </c>
      <c r="B35" s="89">
        <v>6622.4723521999995</v>
      </c>
      <c r="C35" s="86">
        <v>0</v>
      </c>
      <c r="D35" s="86">
        <v>0</v>
      </c>
      <c r="E35" s="68">
        <f>B35+C35+D35</f>
        <v>6622.4723521999995</v>
      </c>
      <c r="F35" s="89">
        <v>10301.318396300001</v>
      </c>
      <c r="G35" s="86">
        <v>0</v>
      </c>
      <c r="H35" s="86">
        <v>0</v>
      </c>
      <c r="I35" s="68">
        <f t="shared" si="12"/>
        <v>10301.318396300001</v>
      </c>
      <c r="J35" s="87">
        <f t="shared" si="13"/>
        <v>0.5555094605835359</v>
      </c>
      <c r="K35" s="71">
        <f t="shared" si="14"/>
        <v>8.5640718133310565E-3</v>
      </c>
      <c r="L35" s="71">
        <f t="shared" si="15"/>
        <v>0</v>
      </c>
      <c r="M35" s="71">
        <f t="shared" si="16"/>
        <v>0</v>
      </c>
      <c r="N35" s="72">
        <f t="shared" si="17"/>
        <v>7.267127814584095E-4</v>
      </c>
      <c r="O35" s="71">
        <f t="shared" si="18"/>
        <v>1.3049137324246717E-2</v>
      </c>
      <c r="P35" s="71">
        <f t="shared" si="19"/>
        <v>0</v>
      </c>
      <c r="Q35" s="71">
        <f t="shared" si="20"/>
        <v>0</v>
      </c>
      <c r="R35" s="88">
        <f t="shared" si="21"/>
        <v>1.0282247005528587E-3</v>
      </c>
    </row>
    <row r="36" spans="1:18" s="74" customFormat="1" ht="16" customHeight="1" x14ac:dyDescent="0.3">
      <c r="A36" s="67" t="s">
        <v>17</v>
      </c>
      <c r="B36" s="89">
        <v>211390</v>
      </c>
      <c r="C36" s="86">
        <v>535710</v>
      </c>
      <c r="D36" s="86">
        <v>0</v>
      </c>
      <c r="E36" s="68">
        <v>747100</v>
      </c>
      <c r="F36" s="89">
        <v>199970</v>
      </c>
      <c r="G36" s="86">
        <v>505017</v>
      </c>
      <c r="H36" s="86">
        <v>0</v>
      </c>
      <c r="I36" s="68">
        <f t="shared" si="12"/>
        <v>704987</v>
      </c>
      <c r="J36" s="87">
        <f t="shared" si="13"/>
        <v>-5.6368625351358587E-2</v>
      </c>
      <c r="K36" s="71">
        <f t="shared" si="14"/>
        <v>0.27336605490223703</v>
      </c>
      <c r="L36" s="71">
        <f t="shared" si="15"/>
        <v>6.4237317511235598E-2</v>
      </c>
      <c r="M36" s="71">
        <f t="shared" si="16"/>
        <v>0</v>
      </c>
      <c r="N36" s="72">
        <f t="shared" si="17"/>
        <v>8.1982542191696151E-2</v>
      </c>
      <c r="O36" s="71">
        <f t="shared" si="18"/>
        <v>0.25331087636965632</v>
      </c>
      <c r="P36" s="71">
        <f t="shared" si="19"/>
        <v>5.4720220575344015E-2</v>
      </c>
      <c r="Q36" s="71">
        <f t="shared" si="20"/>
        <v>0</v>
      </c>
      <c r="R36" s="88">
        <f t="shared" si="21"/>
        <v>7.0368181924074916E-2</v>
      </c>
    </row>
    <row r="37" spans="1:18" s="74" customFormat="1" ht="16" customHeight="1" x14ac:dyDescent="0.3">
      <c r="A37" s="67" t="s">
        <v>18</v>
      </c>
      <c r="B37" s="89">
        <v>200.59306000000001</v>
      </c>
      <c r="C37" s="86">
        <v>0</v>
      </c>
      <c r="D37" s="86">
        <v>0</v>
      </c>
      <c r="E37" s="68">
        <v>200.59306000000001</v>
      </c>
      <c r="F37" s="89">
        <v>182.06408000000002</v>
      </c>
      <c r="G37" s="86">
        <v>0</v>
      </c>
      <c r="H37" s="86">
        <v>0</v>
      </c>
      <c r="I37" s="68">
        <f t="shared" si="12"/>
        <v>182.06408000000002</v>
      </c>
      <c r="J37" s="87">
        <f t="shared" si="13"/>
        <v>-9.2370992296543011E-2</v>
      </c>
      <c r="K37" s="71">
        <f t="shared" si="14"/>
        <v>2.5940363050743994E-4</v>
      </c>
      <c r="L37" s="71">
        <f t="shared" si="15"/>
        <v>0</v>
      </c>
      <c r="M37" s="71">
        <f t="shared" si="16"/>
        <v>0</v>
      </c>
      <c r="N37" s="72">
        <f t="shared" si="17"/>
        <v>2.2011951552417932E-5</v>
      </c>
      <c r="O37" s="71">
        <f t="shared" si="18"/>
        <v>2.3062865259906599E-4</v>
      </c>
      <c r="P37" s="71">
        <f t="shared" si="19"/>
        <v>0</v>
      </c>
      <c r="Q37" s="71">
        <f t="shared" si="20"/>
        <v>0</v>
      </c>
      <c r="R37" s="88">
        <f t="shared" si="21"/>
        <v>1.8172701487090304E-5</v>
      </c>
    </row>
    <row r="38" spans="1:18" s="74" customFormat="1" ht="16" customHeight="1" x14ac:dyDescent="0.3">
      <c r="A38" s="13" t="s">
        <v>19</v>
      </c>
      <c r="B38" s="89">
        <v>0</v>
      </c>
      <c r="C38" s="86">
        <v>0</v>
      </c>
      <c r="D38" s="86">
        <v>-14.724969999999997</v>
      </c>
      <c r="E38" s="68">
        <v>-14.724969999999997</v>
      </c>
      <c r="F38" s="89">
        <v>0</v>
      </c>
      <c r="G38" s="86">
        <v>0</v>
      </c>
      <c r="H38" s="86">
        <v>2</v>
      </c>
      <c r="I38" s="68">
        <f t="shared" si="12"/>
        <v>2</v>
      </c>
      <c r="J38" s="87">
        <f t="shared" si="13"/>
        <v>0</v>
      </c>
      <c r="K38" s="71">
        <f t="shared" si="14"/>
        <v>0</v>
      </c>
      <c r="L38" s="71">
        <f t="shared" si="15"/>
        <v>0</v>
      </c>
      <c r="M38" s="71">
        <f t="shared" si="16"/>
        <v>-0.17267622186705764</v>
      </c>
      <c r="N38" s="72">
        <f t="shared" si="17"/>
        <v>-1.6158351951498593E-6</v>
      </c>
      <c r="O38" s="71">
        <f t="shared" si="18"/>
        <v>0</v>
      </c>
      <c r="P38" s="71">
        <f t="shared" si="19"/>
        <v>0</v>
      </c>
      <c r="Q38" s="71">
        <f t="shared" si="20"/>
        <v>4.1666666666666664E-2</v>
      </c>
      <c r="R38" s="88">
        <f t="shared" si="21"/>
        <v>1.9962972912713262E-7</v>
      </c>
    </row>
    <row r="39" spans="1:18" ht="16" customHeight="1" x14ac:dyDescent="0.3">
      <c r="A39" s="13" t="s">
        <v>22</v>
      </c>
      <c r="B39" s="25">
        <v>137541</v>
      </c>
      <c r="C39" s="26">
        <v>0</v>
      </c>
      <c r="D39" s="26">
        <v>0</v>
      </c>
      <c r="E39" s="14">
        <v>137541</v>
      </c>
      <c r="F39" s="25">
        <v>145434</v>
      </c>
      <c r="G39" s="26">
        <v>0</v>
      </c>
      <c r="H39" s="26">
        <v>0</v>
      </c>
      <c r="I39" s="14">
        <f t="shared" si="12"/>
        <v>145434</v>
      </c>
      <c r="J39" s="61">
        <f t="shared" si="13"/>
        <v>5.7386524745348659E-2</v>
      </c>
      <c r="K39" s="22">
        <f t="shared" si="14"/>
        <v>0.17786574841434594</v>
      </c>
      <c r="L39" s="22">
        <f t="shared" si="15"/>
        <v>0</v>
      </c>
      <c r="M39" s="22">
        <f t="shared" si="16"/>
        <v>0</v>
      </c>
      <c r="N39" s="56">
        <f t="shared" si="17"/>
        <v>1.5092973946711391E-2</v>
      </c>
      <c r="O39" s="22">
        <f t="shared" si="18"/>
        <v>0.18422770412534178</v>
      </c>
      <c r="P39" s="22">
        <f t="shared" si="19"/>
        <v>0</v>
      </c>
      <c r="Q39" s="22">
        <f t="shared" si="20"/>
        <v>0</v>
      </c>
      <c r="R39" s="62">
        <f t="shared" si="21"/>
        <v>1.4516475012937702E-2</v>
      </c>
    </row>
    <row r="40" spans="1:18" ht="16" customHeight="1" x14ac:dyDescent="0.3">
      <c r="A40" s="13" t="s">
        <v>24</v>
      </c>
      <c r="B40" s="25">
        <v>92842</v>
      </c>
      <c r="C40" s="26">
        <v>0</v>
      </c>
      <c r="D40" s="26">
        <v>0</v>
      </c>
      <c r="E40" s="14">
        <v>92842</v>
      </c>
      <c r="F40" s="25">
        <v>99268</v>
      </c>
      <c r="G40" s="26">
        <v>0</v>
      </c>
      <c r="H40" s="26">
        <v>0</v>
      </c>
      <c r="I40" s="14">
        <f t="shared" si="12"/>
        <v>99268</v>
      </c>
      <c r="J40" s="61">
        <f t="shared" si="13"/>
        <v>6.9214364188621536E-2</v>
      </c>
      <c r="K40" s="22">
        <f t="shared" si="14"/>
        <v>0.12006174023952643</v>
      </c>
      <c r="L40" s="22">
        <f t="shared" si="15"/>
        <v>0</v>
      </c>
      <c r="M40" s="22">
        <f t="shared" si="16"/>
        <v>0</v>
      </c>
      <c r="N40" s="56">
        <f t="shared" si="17"/>
        <v>1.0187957679241673E-2</v>
      </c>
      <c r="O40" s="22">
        <f t="shared" si="18"/>
        <v>0.12574718245468341</v>
      </c>
      <c r="P40" s="22">
        <f t="shared" si="19"/>
        <v>0</v>
      </c>
      <c r="Q40" s="22">
        <f t="shared" si="20"/>
        <v>0</v>
      </c>
      <c r="R40" s="62">
        <f t="shared" si="21"/>
        <v>9.9084219754960994E-3</v>
      </c>
    </row>
    <row r="41" spans="1:18" ht="16" customHeight="1" thickBot="1" x14ac:dyDescent="0.35">
      <c r="A41" s="13" t="s">
        <v>25</v>
      </c>
      <c r="B41" s="25">
        <v>261348</v>
      </c>
      <c r="C41" s="26">
        <v>0</v>
      </c>
      <c r="D41" s="26">
        <v>0</v>
      </c>
      <c r="E41" s="14">
        <v>261348</v>
      </c>
      <c r="F41" s="25">
        <v>264600</v>
      </c>
      <c r="G41" s="26">
        <v>0</v>
      </c>
      <c r="H41" s="26">
        <v>0</v>
      </c>
      <c r="I41" s="14">
        <f t="shared" si="12"/>
        <v>264600</v>
      </c>
      <c r="J41" s="61">
        <f t="shared" si="13"/>
        <v>1.2443179209330088E-2</v>
      </c>
      <c r="K41" s="22">
        <f t="shared" si="14"/>
        <v>0.33797091497511633</v>
      </c>
      <c r="L41" s="22">
        <f t="shared" si="15"/>
        <v>0</v>
      </c>
      <c r="M41" s="22">
        <f t="shared" si="16"/>
        <v>0</v>
      </c>
      <c r="N41" s="56">
        <f t="shared" si="17"/>
        <v>2.8678856159437032E-2</v>
      </c>
      <c r="O41" s="22">
        <f t="shared" si="18"/>
        <v>0.33518056652203365</v>
      </c>
      <c r="P41" s="22">
        <f t="shared" si="19"/>
        <v>0</v>
      </c>
      <c r="Q41" s="22">
        <f t="shared" si="20"/>
        <v>0</v>
      </c>
      <c r="R41" s="62">
        <f t="shared" si="21"/>
        <v>2.6411013163519646E-2</v>
      </c>
    </row>
    <row r="42" spans="1:18" ht="16" customHeight="1" thickBot="1" x14ac:dyDescent="0.35">
      <c r="A42" s="5" t="s">
        <v>26</v>
      </c>
      <c r="B42" s="19">
        <f t="shared" ref="B42:I42" si="22">SUM(B31:B41)</f>
        <v>773285.47641220002</v>
      </c>
      <c r="C42" s="19">
        <f t="shared" si="22"/>
        <v>8339544.9989999998</v>
      </c>
      <c r="D42" s="19">
        <f t="shared" si="22"/>
        <v>85.275030000000001</v>
      </c>
      <c r="E42" s="19">
        <f t="shared" si="22"/>
        <v>9112915.7504421994</v>
      </c>
      <c r="F42" s="66">
        <f t="shared" si="22"/>
        <v>789425.24247629999</v>
      </c>
      <c r="G42" s="19">
        <f t="shared" si="22"/>
        <v>9229074.6398699991</v>
      </c>
      <c r="H42" s="19">
        <f t="shared" si="22"/>
        <v>48</v>
      </c>
      <c r="I42" s="19">
        <f t="shared" si="22"/>
        <v>10018547.8823463</v>
      </c>
      <c r="J42" s="63">
        <f t="shared" ref="J42" si="23">IF(+E42&gt;0,(+I42-E42)/E42,0)</f>
        <v>9.937896461515687E-2</v>
      </c>
      <c r="K42" s="6">
        <f t="shared" ref="K42:R42" si="24">SUM(K31:K41)</f>
        <v>1</v>
      </c>
      <c r="L42" s="6">
        <f t="shared" si="24"/>
        <v>1</v>
      </c>
      <c r="M42" s="6">
        <f t="shared" si="24"/>
        <v>1</v>
      </c>
      <c r="N42" s="7">
        <f t="shared" si="24"/>
        <v>0.99999999999999989</v>
      </c>
      <c r="O42" s="6">
        <f t="shared" si="24"/>
        <v>0.99999999999999989</v>
      </c>
      <c r="P42" s="6">
        <f t="shared" si="24"/>
        <v>1</v>
      </c>
      <c r="Q42" s="6">
        <f t="shared" si="24"/>
        <v>1</v>
      </c>
      <c r="R42" s="8">
        <f t="shared" si="24"/>
        <v>1</v>
      </c>
    </row>
    <row r="43" spans="1:18" ht="16" customHeight="1" x14ac:dyDescent="0.25">
      <c r="F43" s="90"/>
      <c r="G43" s="90"/>
      <c r="H43" s="90"/>
      <c r="I43" s="90"/>
    </row>
    <row r="45" spans="1:18" ht="16" customHeight="1" x14ac:dyDescent="0.25">
      <c r="G45" s="91"/>
      <c r="I45" s="91"/>
    </row>
  </sheetData>
  <sortState xmlns:xlrd2="http://schemas.microsoft.com/office/spreadsheetml/2017/richdata2" ref="A31:R41">
    <sortCondition ref="A31:A41"/>
  </sortState>
  <dataConsolidate/>
  <mergeCells count="16">
    <mergeCell ref="B28:I28"/>
    <mergeCell ref="B29:E29"/>
    <mergeCell ref="F29:I29"/>
    <mergeCell ref="K29:N29"/>
    <mergeCell ref="O29:R29"/>
    <mergeCell ref="K28:R28"/>
    <mergeCell ref="A2:R2"/>
    <mergeCell ref="A24:R24"/>
    <mergeCell ref="A3:R3"/>
    <mergeCell ref="A25:R25"/>
    <mergeCell ref="B6:I6"/>
    <mergeCell ref="B7:E7"/>
    <mergeCell ref="F7:I7"/>
    <mergeCell ref="K6:R6"/>
    <mergeCell ref="K7:N7"/>
    <mergeCell ref="O7:R7"/>
  </mergeCells>
  <phoneticPr fontId="0" type="noConversion"/>
  <printOptions horizontalCentered="1"/>
  <pageMargins left="0.25" right="0.25" top="0.75" bottom="0.75" header="0.3" footer="0.3"/>
  <pageSetup scale="50" orientation="landscape" r:id="rId1"/>
  <headerFooter alignWithMargins="0">
    <oddHeader>&amp;C2018 SOA LIFE REINSURANCE SURVEY</oddHeader>
    <oddFooter>&amp;CPRELIMINARY DRAFT RESULTS - SUBJECT TO CHANGE&amp;Rpage &amp;P of &amp;N
&amp;D</oddFooter>
  </headerFooter>
  <ignoredErrors>
    <ignoredError sqref="J42 J2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3"/>
  <sheetViews>
    <sheetView zoomScale="80" zoomScaleNormal="80" workbookViewId="0"/>
  </sheetViews>
  <sheetFormatPr defaultRowHeight="16" customHeight="1" x14ac:dyDescent="0.25"/>
  <cols>
    <col min="1" max="1" width="33.26953125" customWidth="1"/>
    <col min="2" max="2" width="11.7265625" customWidth="1"/>
    <col min="3" max="3" width="10.1796875" customWidth="1"/>
    <col min="5" max="5" width="10.453125" customWidth="1"/>
    <col min="6" max="6" width="10.1796875" customWidth="1"/>
    <col min="7" max="7" width="9.81640625" bestFit="1" customWidth="1"/>
    <col min="8" max="8" width="10.54296875" customWidth="1"/>
    <col min="9" max="9" width="9.81640625" customWidth="1"/>
    <col min="10" max="10" width="12.26953125" customWidth="1"/>
    <col min="14" max="14" width="9.7265625" customWidth="1"/>
    <col min="15" max="15" width="9.81640625" customWidth="1"/>
    <col min="25" max="25" width="11.26953125" customWidth="1"/>
    <col min="26" max="27" width="9.7265625" bestFit="1" customWidth="1"/>
  </cols>
  <sheetData>
    <row r="1" spans="1:28" ht="16" customHeight="1" x14ac:dyDescent="0.3">
      <c r="A1" s="1"/>
      <c r="B1" s="18"/>
      <c r="C1" s="1"/>
      <c r="D1" s="1"/>
      <c r="E1" s="1"/>
      <c r="F1" s="1"/>
      <c r="G1" s="1"/>
      <c r="H1" s="1"/>
      <c r="I1" s="1"/>
      <c r="J1" s="1"/>
      <c r="K1" s="1"/>
      <c r="L1" s="1"/>
      <c r="M1" s="1"/>
      <c r="N1" s="1"/>
      <c r="O1" s="1"/>
      <c r="P1" s="1"/>
      <c r="Q1" s="1"/>
      <c r="R1" s="1"/>
      <c r="S1" s="1"/>
      <c r="T1" s="1"/>
      <c r="U1" s="1"/>
      <c r="V1" s="1"/>
      <c r="W1" s="1"/>
      <c r="X1" s="1"/>
      <c r="Y1" s="1"/>
      <c r="Z1" s="1"/>
      <c r="AA1" s="1"/>
    </row>
    <row r="2" spans="1:28" ht="16" customHeight="1" x14ac:dyDescent="0.3">
      <c r="A2" s="94" t="s">
        <v>1</v>
      </c>
      <c r="B2" s="94"/>
      <c r="C2" s="94"/>
      <c r="D2" s="94"/>
      <c r="E2" s="94"/>
      <c r="F2" s="94"/>
      <c r="G2" s="94"/>
      <c r="H2" s="94"/>
      <c r="I2" s="94"/>
      <c r="J2" s="94"/>
      <c r="K2" s="94"/>
      <c r="L2" s="94"/>
      <c r="M2" s="94"/>
      <c r="N2" s="94"/>
      <c r="O2" s="94"/>
      <c r="P2" s="94"/>
      <c r="Q2" s="94"/>
      <c r="R2" s="94"/>
      <c r="S2" s="1"/>
      <c r="T2" s="1"/>
      <c r="U2" s="1"/>
      <c r="V2" s="1"/>
      <c r="W2" s="1"/>
      <c r="X2" s="1"/>
      <c r="Y2" s="1"/>
      <c r="Z2" s="1"/>
      <c r="AA2" s="1"/>
    </row>
    <row r="3" spans="1:28" ht="16" customHeight="1" x14ac:dyDescent="0.3">
      <c r="A3" s="96" t="s">
        <v>53</v>
      </c>
      <c r="B3" s="96"/>
      <c r="C3" s="96"/>
      <c r="D3" s="96"/>
      <c r="E3" s="96"/>
      <c r="F3" s="96"/>
      <c r="G3" s="96"/>
      <c r="H3" s="96"/>
      <c r="I3" s="96"/>
      <c r="J3" s="96"/>
      <c r="K3" s="96"/>
      <c r="L3" s="96"/>
      <c r="M3" s="96"/>
      <c r="N3" s="96"/>
      <c r="O3" s="96"/>
      <c r="P3" s="96"/>
      <c r="Q3" s="96"/>
      <c r="R3" s="96"/>
      <c r="S3" s="1"/>
      <c r="T3" s="1"/>
      <c r="U3" s="1"/>
      <c r="V3" s="1"/>
      <c r="W3" s="1"/>
      <c r="X3" s="1"/>
      <c r="Y3" s="1"/>
      <c r="Z3" s="1"/>
      <c r="AA3" s="1"/>
    </row>
    <row r="4" spans="1:28" ht="16" customHeight="1" thickBot="1" x14ac:dyDescent="0.35">
      <c r="A4" s="1"/>
      <c r="B4" s="1"/>
      <c r="C4" s="2"/>
      <c r="D4" s="2"/>
      <c r="E4" s="1"/>
      <c r="F4" s="1"/>
      <c r="G4" s="1"/>
      <c r="H4" s="1"/>
      <c r="I4" s="1"/>
      <c r="J4" s="1"/>
      <c r="K4" s="1"/>
      <c r="L4" s="1"/>
      <c r="M4" s="1"/>
      <c r="N4" s="1"/>
      <c r="O4" s="1"/>
      <c r="P4" s="1"/>
      <c r="Q4" s="1"/>
      <c r="R4" s="1"/>
      <c r="S4" s="1"/>
      <c r="T4" s="1"/>
      <c r="U4" s="1"/>
      <c r="V4" s="1"/>
      <c r="W4" s="1"/>
      <c r="X4" s="1"/>
      <c r="Y4" s="1"/>
      <c r="Z4" s="1"/>
      <c r="AA4" s="1"/>
    </row>
    <row r="5" spans="1:28" ht="16" customHeight="1" x14ac:dyDescent="0.3">
      <c r="A5" s="34" t="s">
        <v>0</v>
      </c>
      <c r="B5" s="35"/>
      <c r="C5" s="35"/>
      <c r="D5" s="35"/>
      <c r="E5" s="35"/>
      <c r="F5" s="35"/>
      <c r="G5" s="35"/>
      <c r="H5" s="35"/>
      <c r="I5" s="35"/>
      <c r="J5" s="35"/>
      <c r="K5" s="35"/>
      <c r="L5" s="35"/>
      <c r="M5" s="35"/>
      <c r="N5" s="35"/>
      <c r="O5" s="35"/>
      <c r="P5" s="35"/>
      <c r="Q5" s="35"/>
      <c r="R5" s="50"/>
    </row>
    <row r="6" spans="1:28" ht="16" customHeight="1" x14ac:dyDescent="0.3">
      <c r="A6" s="40"/>
      <c r="B6" s="97" t="s">
        <v>44</v>
      </c>
      <c r="C6" s="98"/>
      <c r="D6" s="98"/>
      <c r="E6" s="98"/>
      <c r="F6" s="98"/>
      <c r="G6" s="98"/>
      <c r="H6" s="98"/>
      <c r="I6" s="100"/>
      <c r="J6" s="51"/>
      <c r="K6" s="97" t="s">
        <v>5</v>
      </c>
      <c r="L6" s="98"/>
      <c r="M6" s="98"/>
      <c r="N6" s="98"/>
      <c r="O6" s="98"/>
      <c r="P6" s="98"/>
      <c r="Q6" s="98"/>
      <c r="R6" s="101"/>
    </row>
    <row r="7" spans="1:28" ht="16" customHeight="1" x14ac:dyDescent="0.3">
      <c r="A7" s="40"/>
      <c r="B7" s="97">
        <f>+usgroup!B7</f>
        <v>2021</v>
      </c>
      <c r="C7" s="98"/>
      <c r="D7" s="98"/>
      <c r="E7" s="100"/>
      <c r="F7" s="97">
        <f>+usgroup!F7</f>
        <v>2022</v>
      </c>
      <c r="G7" s="98"/>
      <c r="H7" s="98"/>
      <c r="I7" s="100"/>
      <c r="J7" s="52" t="s">
        <v>45</v>
      </c>
      <c r="K7" s="97">
        <f>+B7</f>
        <v>2021</v>
      </c>
      <c r="L7" s="98"/>
      <c r="M7" s="98"/>
      <c r="N7" s="100"/>
      <c r="O7" s="97">
        <f>+F7</f>
        <v>2022</v>
      </c>
      <c r="P7" s="98"/>
      <c r="Q7" s="98"/>
      <c r="R7" s="101"/>
    </row>
    <row r="8" spans="1:28" ht="16" customHeight="1" thickBot="1" x14ac:dyDescent="0.35">
      <c r="A8" s="44" t="s">
        <v>6</v>
      </c>
      <c r="B8" s="45" t="s">
        <v>46</v>
      </c>
      <c r="C8" s="45" t="s">
        <v>47</v>
      </c>
      <c r="D8" s="45" t="s">
        <v>48</v>
      </c>
      <c r="E8" s="46" t="s">
        <v>10</v>
      </c>
      <c r="F8" s="45" t="s">
        <v>46</v>
      </c>
      <c r="G8" s="45" t="s">
        <v>47</v>
      </c>
      <c r="H8" s="45" t="s">
        <v>48</v>
      </c>
      <c r="I8" s="45" t="s">
        <v>10</v>
      </c>
      <c r="J8" s="53" t="s">
        <v>49</v>
      </c>
      <c r="K8" s="45" t="s">
        <v>46</v>
      </c>
      <c r="L8" s="45" t="s">
        <v>47</v>
      </c>
      <c r="M8" s="45" t="s">
        <v>48</v>
      </c>
      <c r="N8" s="46" t="s">
        <v>10</v>
      </c>
      <c r="O8" s="45" t="s">
        <v>46</v>
      </c>
      <c r="P8" s="45" t="s">
        <v>47</v>
      </c>
      <c r="Q8" s="45" t="s">
        <v>48</v>
      </c>
      <c r="R8" s="54" t="s">
        <v>10</v>
      </c>
    </row>
    <row r="9" spans="1:28" ht="16" customHeight="1" thickTop="1" x14ac:dyDescent="0.3">
      <c r="A9" s="13" t="s">
        <v>32</v>
      </c>
      <c r="B9" s="14">
        <v>0</v>
      </c>
      <c r="C9" s="14">
        <v>0</v>
      </c>
      <c r="D9" s="14">
        <v>0</v>
      </c>
      <c r="E9" s="15">
        <f t="shared" ref="E9:E14" si="0">SUM(B9:D9)</f>
        <v>0</v>
      </c>
      <c r="F9" s="14">
        <v>0</v>
      </c>
      <c r="G9" s="14">
        <v>0</v>
      </c>
      <c r="H9" s="14">
        <v>0</v>
      </c>
      <c r="I9" s="14">
        <f t="shared" ref="I9:I14" si="1">SUM(F9:H9)</f>
        <v>0</v>
      </c>
      <c r="J9" s="61">
        <f t="shared" ref="J9:J15" si="2">IF(+E9&gt;0,(+I9-E9)/E9,0)</f>
        <v>0</v>
      </c>
      <c r="K9" s="22">
        <f>+B9/$B$15</f>
        <v>0</v>
      </c>
      <c r="L9" s="22">
        <f t="shared" ref="L9:L14" si="3">IF(C$15 &gt; 0,C9/$C$15,0)</f>
        <v>0</v>
      </c>
      <c r="M9" s="22">
        <f t="shared" ref="M9:M14" si="4">IF(D$15 &gt; 0,D9/$D$15,0)</f>
        <v>0</v>
      </c>
      <c r="N9" s="64">
        <f t="shared" ref="N9:N14" si="5">+E9/$E$15</f>
        <v>0</v>
      </c>
      <c r="O9" s="22">
        <f t="shared" ref="O9:O14" si="6">+F9/$F$15</f>
        <v>0</v>
      </c>
      <c r="P9" s="22">
        <f t="shared" ref="P9:P14" si="7">IF(G$15 &gt; 0,G9/$G$15,0)</f>
        <v>0</v>
      </c>
      <c r="Q9" s="22">
        <f t="shared" ref="Q9:Q14" si="8">IF(H$15 &gt; 0,H9/$H$15,0)</f>
        <v>0</v>
      </c>
      <c r="R9" s="62">
        <f t="shared" ref="R9:R14" si="9">+I9/$I$15</f>
        <v>0</v>
      </c>
    </row>
    <row r="10" spans="1:28" ht="16" customHeight="1" x14ac:dyDescent="0.3">
      <c r="A10" s="13" t="s">
        <v>35</v>
      </c>
      <c r="B10" s="14">
        <v>14735.4326</v>
      </c>
      <c r="C10" s="14">
        <v>0</v>
      </c>
      <c r="D10" s="14">
        <v>0</v>
      </c>
      <c r="E10" s="15">
        <f t="shared" si="0"/>
        <v>14735.4326</v>
      </c>
      <c r="F10" s="14">
        <v>3342.4524700000002</v>
      </c>
      <c r="G10" s="14">
        <v>0</v>
      </c>
      <c r="H10" s="14">
        <v>0</v>
      </c>
      <c r="I10" s="14">
        <f t="shared" si="1"/>
        <v>3342.4524700000002</v>
      </c>
      <c r="J10" s="61">
        <f t="shared" si="2"/>
        <v>-0.77316903000187454</v>
      </c>
      <c r="K10" s="22">
        <f t="shared" ref="K10:K14" si="10">+B10/$B$15</f>
        <v>0.88366118909562807</v>
      </c>
      <c r="L10" s="22">
        <f>IF(C$15 &gt; 0,C10/$C$15,0)</f>
        <v>0</v>
      </c>
      <c r="M10" s="22">
        <f>IF(D$15 &gt; 0,D10/$D$15,0)</f>
        <v>0</v>
      </c>
      <c r="N10" s="56">
        <f t="shared" si="5"/>
        <v>0.88366118909562807</v>
      </c>
      <c r="O10" s="22">
        <f t="shared" si="6"/>
        <v>0.33997544922271289</v>
      </c>
      <c r="P10" s="22">
        <f>IF(G$15 &gt; 0,G10/$G$15,0)</f>
        <v>0</v>
      </c>
      <c r="Q10" s="22">
        <f>IF(H$15 &gt; 0,H10/$H$15,0)</f>
        <v>0</v>
      </c>
      <c r="R10" s="62">
        <f t="shared" si="9"/>
        <v>0.33997544922271289</v>
      </c>
    </row>
    <row r="11" spans="1:28" ht="16" customHeight="1" x14ac:dyDescent="0.3">
      <c r="A11" s="13" t="s">
        <v>36</v>
      </c>
      <c r="B11" s="14">
        <v>0</v>
      </c>
      <c r="C11" s="14">
        <v>0</v>
      </c>
      <c r="D11" s="14">
        <v>0</v>
      </c>
      <c r="E11" s="15">
        <f t="shared" si="0"/>
        <v>0</v>
      </c>
      <c r="F11" s="14">
        <v>0</v>
      </c>
      <c r="G11" s="14">
        <v>0</v>
      </c>
      <c r="H11" s="14">
        <v>0</v>
      </c>
      <c r="I11" s="14">
        <f t="shared" si="1"/>
        <v>0</v>
      </c>
      <c r="J11" s="61">
        <f t="shared" si="2"/>
        <v>0</v>
      </c>
      <c r="K11" s="22">
        <f t="shared" si="10"/>
        <v>0</v>
      </c>
      <c r="L11" s="22">
        <f>IF(C$15 &gt; 0,C11/$C$15,0)</f>
        <v>0</v>
      </c>
      <c r="M11" s="22">
        <f>IF(D$15 &gt; 0,D11/$D$15,0)</f>
        <v>0</v>
      </c>
      <c r="N11" s="56">
        <f t="shared" si="5"/>
        <v>0</v>
      </c>
      <c r="O11" s="22">
        <f t="shared" si="6"/>
        <v>0</v>
      </c>
      <c r="P11" s="22">
        <f>IF(G$15 &gt; 0,G11/$G$15,0)</f>
        <v>0</v>
      </c>
      <c r="Q11" s="22">
        <f>IF(H$15 &gt; 0,H11/$H$15,0)</f>
        <v>0</v>
      </c>
      <c r="R11" s="62">
        <f t="shared" si="9"/>
        <v>0</v>
      </c>
    </row>
    <row r="12" spans="1:28" ht="16" customHeight="1" x14ac:dyDescent="0.3">
      <c r="A12" s="13" t="s">
        <v>21</v>
      </c>
      <c r="B12" s="14">
        <v>0</v>
      </c>
      <c r="C12" s="14">
        <v>0</v>
      </c>
      <c r="D12" s="14">
        <v>0</v>
      </c>
      <c r="E12" s="15">
        <f t="shared" si="0"/>
        <v>0</v>
      </c>
      <c r="F12" s="14">
        <v>5491</v>
      </c>
      <c r="G12" s="14">
        <v>0</v>
      </c>
      <c r="H12" s="14">
        <v>0</v>
      </c>
      <c r="I12" s="14">
        <f t="shared" si="1"/>
        <v>5491</v>
      </c>
      <c r="J12" s="61">
        <f t="shared" si="2"/>
        <v>0</v>
      </c>
      <c r="K12" s="22">
        <f t="shared" si="10"/>
        <v>0</v>
      </c>
      <c r="L12" s="22">
        <f>IF(C$15 &gt; 0,C12/$C$15,0)</f>
        <v>0</v>
      </c>
      <c r="M12" s="22">
        <f>IF(D$15 &gt; 0,D12/$D$15,0)</f>
        <v>0</v>
      </c>
      <c r="N12" s="56">
        <f t="shared" si="5"/>
        <v>0</v>
      </c>
      <c r="O12" s="22">
        <f t="shared" si="6"/>
        <v>0.55851360892557922</v>
      </c>
      <c r="P12" s="22">
        <f>IF(G$15 &gt; 0,G12/$G$15,0)</f>
        <v>0</v>
      </c>
      <c r="Q12" s="22">
        <f>IF(H$15 &gt; 0,H12/$H$15,0)</f>
        <v>0</v>
      </c>
      <c r="R12" s="62">
        <f t="shared" si="9"/>
        <v>0.55851360892557922</v>
      </c>
    </row>
    <row r="13" spans="1:28" ht="16" customHeight="1" x14ac:dyDescent="0.3">
      <c r="A13" s="13" t="s">
        <v>38</v>
      </c>
      <c r="B13" s="14">
        <v>1247</v>
      </c>
      <c r="C13" s="14">
        <v>0</v>
      </c>
      <c r="D13" s="14">
        <v>0</v>
      </c>
      <c r="E13" s="15">
        <f t="shared" si="0"/>
        <v>1247</v>
      </c>
      <c r="F13" s="14">
        <v>44</v>
      </c>
      <c r="G13" s="14">
        <v>0</v>
      </c>
      <c r="H13" s="14">
        <v>0</v>
      </c>
      <c r="I13" s="14">
        <f t="shared" si="1"/>
        <v>44</v>
      </c>
      <c r="J13" s="61">
        <f t="shared" si="2"/>
        <v>-0.96471531676022448</v>
      </c>
      <c r="K13" s="22">
        <f t="shared" si="10"/>
        <v>7.4780668658634974E-2</v>
      </c>
      <c r="L13" s="22">
        <f t="shared" si="3"/>
        <v>0</v>
      </c>
      <c r="M13" s="22">
        <f t="shared" si="4"/>
        <v>0</v>
      </c>
      <c r="N13" s="56">
        <f t="shared" si="5"/>
        <v>7.4780668658634974E-2</v>
      </c>
      <c r="O13" s="22">
        <f t="shared" si="6"/>
        <v>4.4754323060873218E-3</v>
      </c>
      <c r="P13" s="22">
        <f t="shared" si="7"/>
        <v>0</v>
      </c>
      <c r="Q13" s="22">
        <f t="shared" si="8"/>
        <v>0</v>
      </c>
      <c r="R13" s="62">
        <f t="shared" si="9"/>
        <v>4.4754323060873218E-3</v>
      </c>
    </row>
    <row r="14" spans="1:28" ht="16" customHeight="1" thickBot="1" x14ac:dyDescent="0.35">
      <c r="A14" s="13" t="s">
        <v>39</v>
      </c>
      <c r="B14" s="14">
        <v>693</v>
      </c>
      <c r="C14" s="14">
        <v>0</v>
      </c>
      <c r="D14" s="14">
        <v>0</v>
      </c>
      <c r="E14" s="15">
        <f t="shared" si="0"/>
        <v>693</v>
      </c>
      <c r="F14" s="14">
        <v>954</v>
      </c>
      <c r="G14" s="14">
        <v>0</v>
      </c>
      <c r="H14" s="14">
        <v>0</v>
      </c>
      <c r="I14" s="14">
        <f t="shared" si="1"/>
        <v>954</v>
      </c>
      <c r="J14" s="61">
        <f t="shared" si="2"/>
        <v>0.37662337662337664</v>
      </c>
      <c r="K14" s="22">
        <f t="shared" si="10"/>
        <v>4.1558142245736999E-2</v>
      </c>
      <c r="L14" s="22">
        <f t="shared" si="3"/>
        <v>0</v>
      </c>
      <c r="M14" s="22">
        <f t="shared" si="4"/>
        <v>0</v>
      </c>
      <c r="N14" s="56">
        <f t="shared" si="5"/>
        <v>4.1558142245736999E-2</v>
      </c>
      <c r="O14" s="22">
        <f t="shared" si="6"/>
        <v>9.7035509545620569E-2</v>
      </c>
      <c r="P14" s="22">
        <f t="shared" si="7"/>
        <v>0</v>
      </c>
      <c r="Q14" s="22">
        <f t="shared" si="8"/>
        <v>0</v>
      </c>
      <c r="R14" s="62">
        <f t="shared" si="9"/>
        <v>9.7035509545620569E-2</v>
      </c>
    </row>
    <row r="15" spans="1:28" ht="16" customHeight="1" thickBot="1" x14ac:dyDescent="0.35">
      <c r="A15" s="5" t="s">
        <v>26</v>
      </c>
      <c r="B15" s="19">
        <f>SUM(B9:B14)</f>
        <v>16675.4326</v>
      </c>
      <c r="C15" s="19">
        <f t="shared" ref="C15:I15" si="11">SUM(C9:C14)</f>
        <v>0</v>
      </c>
      <c r="D15" s="19">
        <f t="shared" si="11"/>
        <v>0</v>
      </c>
      <c r="E15" s="20">
        <f t="shared" si="11"/>
        <v>16675.4326</v>
      </c>
      <c r="F15" s="19">
        <f t="shared" si="11"/>
        <v>9831.4524700000002</v>
      </c>
      <c r="G15" s="19">
        <f t="shared" si="11"/>
        <v>0</v>
      </c>
      <c r="H15" s="19">
        <f t="shared" si="11"/>
        <v>0</v>
      </c>
      <c r="I15" s="19">
        <f t="shared" si="11"/>
        <v>9831.4524700000002</v>
      </c>
      <c r="J15" s="63">
        <f t="shared" si="2"/>
        <v>-0.41042294339038615</v>
      </c>
      <c r="K15" s="6">
        <f>SUM(K9:K14)</f>
        <v>1</v>
      </c>
      <c r="L15" s="6">
        <f t="shared" ref="L15:Q15" si="12">SUM(L9:L14)</f>
        <v>0</v>
      </c>
      <c r="M15" s="6">
        <f t="shared" si="12"/>
        <v>0</v>
      </c>
      <c r="N15" s="7">
        <f t="shared" si="12"/>
        <v>1</v>
      </c>
      <c r="O15" s="6">
        <f t="shared" si="12"/>
        <v>0.99999999999999989</v>
      </c>
      <c r="P15" s="6">
        <f t="shared" si="12"/>
        <v>0</v>
      </c>
      <c r="Q15" s="6">
        <f t="shared" si="12"/>
        <v>0</v>
      </c>
      <c r="R15" s="8">
        <f>SUM(R9:R14)</f>
        <v>0.99999999999999989</v>
      </c>
    </row>
    <row r="16" spans="1:28" ht="16" customHeight="1" x14ac:dyDescent="0.3">
      <c r="A16" s="2" t="s">
        <v>0</v>
      </c>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6" customHeight="1" x14ac:dyDescent="0.3">
      <c r="A17" s="2" t="s">
        <v>0</v>
      </c>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6" customHeight="1" x14ac:dyDescent="0.3">
      <c r="A18" s="94" t="s">
        <v>1</v>
      </c>
      <c r="B18" s="94"/>
      <c r="C18" s="94"/>
      <c r="D18" s="94"/>
      <c r="E18" s="94"/>
      <c r="F18" s="94"/>
      <c r="G18" s="94"/>
      <c r="H18" s="94"/>
      <c r="I18" s="94"/>
      <c r="J18" s="94"/>
      <c r="K18" s="94"/>
      <c r="L18" s="94"/>
      <c r="M18" s="94"/>
      <c r="N18" s="94"/>
      <c r="O18" s="94"/>
      <c r="P18" s="94"/>
      <c r="Q18" s="94"/>
      <c r="R18" s="94"/>
      <c r="S18" s="1"/>
      <c r="T18" s="1"/>
      <c r="U18" s="1"/>
      <c r="V18" s="1"/>
      <c r="W18" s="1"/>
      <c r="X18" s="1"/>
      <c r="Y18" s="1"/>
      <c r="Z18" s="1"/>
      <c r="AA18" s="1"/>
      <c r="AB18" s="1"/>
    </row>
    <row r="19" spans="1:28" ht="16" customHeight="1" x14ac:dyDescent="0.3">
      <c r="A19" s="96" t="s">
        <v>54</v>
      </c>
      <c r="B19" s="96"/>
      <c r="C19" s="96"/>
      <c r="D19" s="96"/>
      <c r="E19" s="96"/>
      <c r="F19" s="96"/>
      <c r="G19" s="96"/>
      <c r="H19" s="96"/>
      <c r="I19" s="96"/>
      <c r="J19" s="96"/>
      <c r="K19" s="96"/>
      <c r="L19" s="96"/>
      <c r="M19" s="96"/>
      <c r="N19" s="96"/>
      <c r="O19" s="96"/>
      <c r="P19" s="96"/>
      <c r="Q19" s="96"/>
      <c r="R19" s="96"/>
      <c r="S19" s="1"/>
      <c r="T19" s="1"/>
      <c r="U19" s="1"/>
      <c r="V19" s="1"/>
      <c r="W19" s="1"/>
      <c r="X19" s="1"/>
      <c r="Y19" s="1"/>
      <c r="Z19" s="1"/>
      <c r="AA19" s="1"/>
      <c r="AB19" s="1"/>
    </row>
    <row r="20" spans="1:28" ht="16" customHeight="1" thickBot="1"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6" customHeight="1" x14ac:dyDescent="0.3">
      <c r="A21" s="34" t="s">
        <v>0</v>
      </c>
      <c r="B21" s="35"/>
      <c r="C21" s="35"/>
      <c r="D21" s="35"/>
      <c r="E21" s="35"/>
      <c r="F21" s="35"/>
      <c r="G21" s="35"/>
      <c r="H21" s="35"/>
      <c r="I21" s="35"/>
      <c r="J21" s="35"/>
      <c r="K21" s="35"/>
      <c r="L21" s="35"/>
      <c r="M21" s="35"/>
      <c r="N21" s="35"/>
      <c r="O21" s="35"/>
      <c r="P21" s="35"/>
      <c r="Q21" s="35"/>
      <c r="R21" s="50"/>
      <c r="S21" s="1"/>
      <c r="T21" s="1"/>
      <c r="U21" s="1"/>
      <c r="V21" s="1"/>
      <c r="W21" s="1"/>
      <c r="X21" s="1"/>
      <c r="Y21" s="1"/>
      <c r="Z21" s="1"/>
      <c r="AA21" s="1"/>
      <c r="AB21" s="1"/>
    </row>
    <row r="22" spans="1:28" ht="16" customHeight="1" x14ac:dyDescent="0.3">
      <c r="A22" s="40"/>
      <c r="B22" s="97" t="s">
        <v>52</v>
      </c>
      <c r="C22" s="98"/>
      <c r="D22" s="98"/>
      <c r="E22" s="98"/>
      <c r="F22" s="98"/>
      <c r="G22" s="98"/>
      <c r="H22" s="98"/>
      <c r="I22" s="100"/>
      <c r="J22" s="51"/>
      <c r="K22" s="97" t="s">
        <v>5</v>
      </c>
      <c r="L22" s="98"/>
      <c r="M22" s="98"/>
      <c r="N22" s="98"/>
      <c r="O22" s="98"/>
      <c r="P22" s="98"/>
      <c r="Q22" s="98"/>
      <c r="R22" s="101"/>
    </row>
    <row r="23" spans="1:28" ht="16" customHeight="1" x14ac:dyDescent="0.3">
      <c r="A23" s="40"/>
      <c r="B23" s="97">
        <f>+B7</f>
        <v>2021</v>
      </c>
      <c r="C23" s="98"/>
      <c r="D23" s="98"/>
      <c r="E23" s="100"/>
      <c r="F23" s="97">
        <f>+F7</f>
        <v>2022</v>
      </c>
      <c r="G23" s="98"/>
      <c r="H23" s="98"/>
      <c r="I23" s="100"/>
      <c r="J23" s="52" t="s">
        <v>45</v>
      </c>
      <c r="K23" s="97">
        <f>+B23</f>
        <v>2021</v>
      </c>
      <c r="L23" s="98"/>
      <c r="M23" s="98"/>
      <c r="N23" s="100"/>
      <c r="O23" s="97">
        <f>+F23</f>
        <v>2022</v>
      </c>
      <c r="P23" s="98"/>
      <c r="Q23" s="98"/>
      <c r="R23" s="101"/>
    </row>
    <row r="24" spans="1:28" ht="16" customHeight="1" thickBot="1" x14ac:dyDescent="0.35">
      <c r="A24" s="44" t="s">
        <v>6</v>
      </c>
      <c r="B24" s="45" t="s">
        <v>46</v>
      </c>
      <c r="C24" s="45" t="s">
        <v>47</v>
      </c>
      <c r="D24" s="45" t="s">
        <v>48</v>
      </c>
      <c r="E24" s="46" t="s">
        <v>10</v>
      </c>
      <c r="F24" s="45" t="s">
        <v>46</v>
      </c>
      <c r="G24" s="45" t="s">
        <v>47</v>
      </c>
      <c r="H24" s="45" t="s">
        <v>48</v>
      </c>
      <c r="I24" s="45" t="s">
        <v>10</v>
      </c>
      <c r="J24" s="53" t="s">
        <v>49</v>
      </c>
      <c r="K24" s="45" t="s">
        <v>46</v>
      </c>
      <c r="L24" s="45" t="s">
        <v>47</v>
      </c>
      <c r="M24" s="45" t="s">
        <v>48</v>
      </c>
      <c r="N24" s="46" t="s">
        <v>10</v>
      </c>
      <c r="O24" s="45" t="s">
        <v>46</v>
      </c>
      <c r="P24" s="45" t="s">
        <v>47</v>
      </c>
      <c r="Q24" s="45" t="s">
        <v>48</v>
      </c>
      <c r="R24" s="54" t="s">
        <v>10</v>
      </c>
    </row>
    <row r="25" spans="1:28" ht="16" customHeight="1" thickTop="1" x14ac:dyDescent="0.3">
      <c r="A25" s="13" t="s">
        <v>32</v>
      </c>
      <c r="B25" s="14">
        <v>0</v>
      </c>
      <c r="C25" s="14">
        <v>0</v>
      </c>
      <c r="D25" s="14">
        <v>37</v>
      </c>
      <c r="E25" s="15">
        <f t="shared" ref="E25:E30" si="13">SUM(B25:D25)</f>
        <v>37</v>
      </c>
      <c r="F25" s="14">
        <v>0</v>
      </c>
      <c r="G25" s="14">
        <v>0</v>
      </c>
      <c r="H25" s="14">
        <v>45</v>
      </c>
      <c r="I25" s="14">
        <f t="shared" ref="I25:I30" si="14">SUM(F25:H25)</f>
        <v>45</v>
      </c>
      <c r="J25" s="61">
        <f t="shared" ref="J25:J31" si="15">IF(+E25&gt;0,(+I25-E25)/E25,0)</f>
        <v>0.21621621621621623</v>
      </c>
      <c r="K25" s="22">
        <f t="shared" ref="K25:K30" si="16">IF(B$31 &gt; 0,B25/$B$31,0)</f>
        <v>0</v>
      </c>
      <c r="L25" s="22">
        <f t="shared" ref="L25:L30" si="17">IF(C$31 &gt; 0,C25/$C$31,0)</f>
        <v>0</v>
      </c>
      <c r="M25" s="22">
        <f t="shared" ref="M25:M30" si="18">+D25/$D$31</f>
        <v>1</v>
      </c>
      <c r="N25" s="56">
        <f t="shared" ref="N25:N30" si="19">+E25/$E$31</f>
        <v>2.9661055740867677E-4</v>
      </c>
      <c r="O25" s="22">
        <f t="shared" ref="O25:O30" si="20">IF(F$31 &gt; 0,F25/$F$31,0)</f>
        <v>0</v>
      </c>
      <c r="P25" s="22">
        <f t="shared" ref="P25:P30" si="21">IF(G$31 &gt; 0,G25/$G$31,0)</f>
        <v>0</v>
      </c>
      <c r="Q25" s="22">
        <f t="shared" ref="Q25:Q30" si="22">+H25/$H$31</f>
        <v>1</v>
      </c>
      <c r="R25" s="62">
        <f t="shared" ref="R25:R30" si="23">+I25/$I$31</f>
        <v>4.528911270660142E-4</v>
      </c>
    </row>
    <row r="26" spans="1:28" ht="16" customHeight="1" x14ac:dyDescent="0.3">
      <c r="A26" s="13" t="s">
        <v>35</v>
      </c>
      <c r="B26" s="14">
        <v>81358.694000000003</v>
      </c>
      <c r="C26" s="14">
        <v>0</v>
      </c>
      <c r="D26" s="14">
        <v>0</v>
      </c>
      <c r="E26" s="15">
        <f t="shared" si="13"/>
        <v>81358.694000000003</v>
      </c>
      <c r="F26" s="14">
        <v>64740.628680000002</v>
      </c>
      <c r="G26" s="14">
        <v>0</v>
      </c>
      <c r="H26" s="14">
        <v>0</v>
      </c>
      <c r="I26" s="14">
        <f t="shared" si="14"/>
        <v>64740.628680000002</v>
      </c>
      <c r="J26" s="61">
        <f t="shared" si="15"/>
        <v>-0.20425678563620994</v>
      </c>
      <c r="K26" s="22">
        <f t="shared" si="16"/>
        <v>0.65240560707677064</v>
      </c>
      <c r="L26" s="22">
        <f t="shared" si="17"/>
        <v>0</v>
      </c>
      <c r="M26" s="22">
        <f t="shared" si="18"/>
        <v>0</v>
      </c>
      <c r="N26" s="56">
        <f t="shared" si="19"/>
        <v>0.65221209668599911</v>
      </c>
      <c r="O26" s="22">
        <f t="shared" si="20"/>
        <v>0.65186091735549645</v>
      </c>
      <c r="P26" s="22">
        <f t="shared" si="21"/>
        <v>0</v>
      </c>
      <c r="Q26" s="22">
        <f t="shared" si="22"/>
        <v>0</v>
      </c>
      <c r="R26" s="62">
        <f t="shared" si="23"/>
        <v>0.65156569532994502</v>
      </c>
    </row>
    <row r="27" spans="1:28" ht="16" customHeight="1" x14ac:dyDescent="0.3">
      <c r="A27" s="13" t="s">
        <v>36</v>
      </c>
      <c r="B27" s="14">
        <v>2793</v>
      </c>
      <c r="C27" s="14">
        <v>0</v>
      </c>
      <c r="D27" s="14">
        <v>0</v>
      </c>
      <c r="E27" s="15">
        <f t="shared" si="13"/>
        <v>2793</v>
      </c>
      <c r="F27" s="14">
        <v>1962</v>
      </c>
      <c r="G27" s="14">
        <v>0</v>
      </c>
      <c r="H27" s="14">
        <v>0</v>
      </c>
      <c r="I27" s="14">
        <f t="shared" si="14"/>
        <v>1962</v>
      </c>
      <c r="J27" s="61">
        <f t="shared" si="15"/>
        <v>-0.29752953813104188</v>
      </c>
      <c r="K27" s="22">
        <f t="shared" si="16"/>
        <v>2.2396731940724373E-2</v>
      </c>
      <c r="L27" s="22">
        <f t="shared" si="17"/>
        <v>0</v>
      </c>
      <c r="M27" s="22">
        <f t="shared" si="18"/>
        <v>0</v>
      </c>
      <c r="N27" s="56">
        <f t="shared" si="19"/>
        <v>2.2390088833579302E-2</v>
      </c>
      <c r="O27" s="22">
        <f t="shared" si="20"/>
        <v>1.9755000004295354E-2</v>
      </c>
      <c r="P27" s="22">
        <f t="shared" si="21"/>
        <v>0</v>
      </c>
      <c r="Q27" s="22">
        <f t="shared" si="22"/>
        <v>0</v>
      </c>
      <c r="R27" s="62">
        <f t="shared" si="23"/>
        <v>1.9746053140078219E-2</v>
      </c>
    </row>
    <row r="28" spans="1:28" ht="16" customHeight="1" x14ac:dyDescent="0.3">
      <c r="A28" s="13" t="s">
        <v>21</v>
      </c>
      <c r="B28" s="14">
        <v>20693</v>
      </c>
      <c r="C28" s="14">
        <v>0</v>
      </c>
      <c r="D28" s="14">
        <v>0</v>
      </c>
      <c r="E28" s="15">
        <f t="shared" si="13"/>
        <v>20693</v>
      </c>
      <c r="F28" s="14">
        <v>22545</v>
      </c>
      <c r="G28" s="14">
        <v>0</v>
      </c>
      <c r="H28" s="14">
        <v>0</v>
      </c>
      <c r="I28" s="14">
        <f t="shared" si="14"/>
        <v>22545</v>
      </c>
      <c r="J28" s="61">
        <f t="shared" si="15"/>
        <v>8.9498864350263371E-2</v>
      </c>
      <c r="K28" s="22">
        <f t="shared" si="16"/>
        <v>0.16593468458625474</v>
      </c>
      <c r="L28" s="22">
        <f t="shared" si="17"/>
        <v>0</v>
      </c>
      <c r="M28" s="22">
        <f t="shared" si="18"/>
        <v>0</v>
      </c>
      <c r="N28" s="56">
        <f t="shared" si="19"/>
        <v>0.16588546660696618</v>
      </c>
      <c r="O28" s="22">
        <f t="shared" si="20"/>
        <v>0.22700126151724709</v>
      </c>
      <c r="P28" s="22">
        <f t="shared" si="21"/>
        <v>0</v>
      </c>
      <c r="Q28" s="22">
        <f t="shared" si="22"/>
        <v>0</v>
      </c>
      <c r="R28" s="62">
        <f t="shared" si="23"/>
        <v>0.22689845466007313</v>
      </c>
    </row>
    <row r="29" spans="1:28" ht="16" customHeight="1" x14ac:dyDescent="0.3">
      <c r="A29" s="13" t="s">
        <v>38</v>
      </c>
      <c r="B29" s="14">
        <v>4669</v>
      </c>
      <c r="C29" s="14">
        <v>0</v>
      </c>
      <c r="D29" s="14">
        <v>0</v>
      </c>
      <c r="E29" s="15">
        <f t="shared" si="13"/>
        <v>4669</v>
      </c>
      <c r="F29" s="14">
        <v>4647</v>
      </c>
      <c r="G29" s="14">
        <v>0</v>
      </c>
      <c r="H29" s="14">
        <v>0</v>
      </c>
      <c r="I29" s="14">
        <f t="shared" si="14"/>
        <v>4647</v>
      </c>
      <c r="J29" s="61">
        <f t="shared" si="15"/>
        <v>-4.7119297494110091E-3</v>
      </c>
      <c r="K29" s="22">
        <f t="shared" si="16"/>
        <v>3.7440150888378841E-2</v>
      </c>
      <c r="L29" s="22">
        <f t="shared" si="17"/>
        <v>0</v>
      </c>
      <c r="M29" s="22">
        <f t="shared" si="18"/>
        <v>0</v>
      </c>
      <c r="N29" s="56">
        <f t="shared" si="19"/>
        <v>3.7429045744354371E-2</v>
      </c>
      <c r="O29" s="22">
        <f t="shared" si="20"/>
        <v>4.6789747716595574E-2</v>
      </c>
      <c r="P29" s="22">
        <f t="shared" si="21"/>
        <v>0</v>
      </c>
      <c r="Q29" s="22">
        <f t="shared" si="22"/>
        <v>0</v>
      </c>
      <c r="R29" s="62">
        <f t="shared" si="23"/>
        <v>4.676855705501707E-2</v>
      </c>
    </row>
    <row r="30" spans="1:28" ht="16" customHeight="1" thickBot="1" x14ac:dyDescent="0.35">
      <c r="A30" s="13" t="s">
        <v>39</v>
      </c>
      <c r="B30" s="14">
        <v>15192</v>
      </c>
      <c r="C30" s="14">
        <v>0</v>
      </c>
      <c r="D30" s="14">
        <v>0</v>
      </c>
      <c r="E30" s="15">
        <f t="shared" si="13"/>
        <v>15192</v>
      </c>
      <c r="F30" s="14">
        <v>5422</v>
      </c>
      <c r="G30" s="14">
        <v>0</v>
      </c>
      <c r="H30" s="14">
        <v>0</v>
      </c>
      <c r="I30" s="14">
        <f t="shared" si="14"/>
        <v>5422</v>
      </c>
      <c r="J30" s="61">
        <f t="shared" si="15"/>
        <v>-0.64310163243812535</v>
      </c>
      <c r="K30" s="22">
        <f t="shared" si="16"/>
        <v>0.12182282550787135</v>
      </c>
      <c r="L30" s="22">
        <f t="shared" si="17"/>
        <v>0</v>
      </c>
      <c r="M30" s="22">
        <f t="shared" si="18"/>
        <v>0</v>
      </c>
      <c r="N30" s="56">
        <f t="shared" si="19"/>
        <v>0.12178669157169236</v>
      </c>
      <c r="O30" s="22">
        <f t="shared" si="20"/>
        <v>5.4593073406365655E-2</v>
      </c>
      <c r="P30" s="22">
        <f t="shared" si="21"/>
        <v>0</v>
      </c>
      <c r="Q30" s="22">
        <f t="shared" si="22"/>
        <v>0</v>
      </c>
      <c r="R30" s="62">
        <f t="shared" si="23"/>
        <v>5.4568348687820643E-2</v>
      </c>
    </row>
    <row r="31" spans="1:28" ht="16" customHeight="1" thickBot="1" x14ac:dyDescent="0.35">
      <c r="A31" s="5" t="s">
        <v>26</v>
      </c>
      <c r="B31" s="19">
        <f t="shared" ref="B31:I31" si="24">SUM(B25:B30)</f>
        <v>124705.694</v>
      </c>
      <c r="C31" s="19">
        <f t="shared" si="24"/>
        <v>0</v>
      </c>
      <c r="D31" s="19">
        <f t="shared" si="24"/>
        <v>37</v>
      </c>
      <c r="E31" s="19">
        <f t="shared" si="24"/>
        <v>124742.694</v>
      </c>
      <c r="F31" s="66">
        <f t="shared" si="24"/>
        <v>99316.628679999994</v>
      </c>
      <c r="G31" s="19">
        <f t="shared" si="24"/>
        <v>0</v>
      </c>
      <c r="H31" s="19">
        <f t="shared" si="24"/>
        <v>45</v>
      </c>
      <c r="I31" s="19">
        <f t="shared" si="24"/>
        <v>99361.628679999994</v>
      </c>
      <c r="J31" s="63">
        <f t="shared" si="15"/>
        <v>-0.20346734951868209</v>
      </c>
      <c r="K31" s="6">
        <f t="shared" ref="K31:R31" si="25">SUM(K25:K30)</f>
        <v>0.99999999999999989</v>
      </c>
      <c r="L31" s="6">
        <f t="shared" si="25"/>
        <v>0</v>
      </c>
      <c r="M31" s="6">
        <f t="shared" si="25"/>
        <v>1</v>
      </c>
      <c r="N31" s="7">
        <f t="shared" si="25"/>
        <v>1</v>
      </c>
      <c r="O31" s="6">
        <f t="shared" si="25"/>
        <v>1</v>
      </c>
      <c r="P31" s="6">
        <f t="shared" si="25"/>
        <v>0</v>
      </c>
      <c r="Q31" s="6">
        <f t="shared" si="25"/>
        <v>1</v>
      </c>
      <c r="R31" s="8">
        <f t="shared" si="25"/>
        <v>1.0000000000000002</v>
      </c>
    </row>
    <row r="32" spans="1:28" ht="16" customHeight="1" x14ac:dyDescent="0.25">
      <c r="F32" s="90"/>
      <c r="G32" s="90"/>
      <c r="H32" s="90"/>
      <c r="I32" s="90"/>
    </row>
    <row r="33" spans="1:1" ht="16" customHeight="1" x14ac:dyDescent="0.3">
      <c r="A33" s="2" t="s">
        <v>0</v>
      </c>
    </row>
  </sheetData>
  <dataConsolidate/>
  <mergeCells count="16">
    <mergeCell ref="B22:I22"/>
    <mergeCell ref="B23:E23"/>
    <mergeCell ref="F23:I23"/>
    <mergeCell ref="K23:N23"/>
    <mergeCell ref="O23:R23"/>
    <mergeCell ref="K22:R22"/>
    <mergeCell ref="A2:R2"/>
    <mergeCell ref="A18:R18"/>
    <mergeCell ref="A3:R3"/>
    <mergeCell ref="A19:R19"/>
    <mergeCell ref="B6:I6"/>
    <mergeCell ref="B7:E7"/>
    <mergeCell ref="F7:I7"/>
    <mergeCell ref="K6:R6"/>
    <mergeCell ref="K7:N7"/>
    <mergeCell ref="O7:R7"/>
  </mergeCells>
  <phoneticPr fontId="0" type="noConversion"/>
  <printOptions horizontalCentered="1"/>
  <pageMargins left="0.25" right="0.25" top="0.75" bottom="0.75" header="0.3" footer="0.3"/>
  <pageSetup scale="50" orientation="landscape" r:id="rId1"/>
  <headerFooter alignWithMargins="0">
    <oddHeader>&amp;C2018 SOA LIFE REINSURANCE SURVEY</oddHeader>
    <oddFooter>&amp;CPRELIMINARY DRAFT RESULTS - SUBJECT TO CHANGE&amp;Rpage &amp;P of &amp;N
&amp;D</oddFooter>
  </headerFooter>
  <ignoredErrors>
    <ignoredError sqref="J31 J1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SharedContentType xmlns="Microsoft.SharePoint.Taxonomy.ContentTypeSync" SourceId="f3c6f0c0-389c-4324-ac00-59fc67b57edf"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508B2805045E48BEEA4049CE603079" ma:contentTypeVersion="18" ma:contentTypeDescription="Create a new document." ma:contentTypeScope="" ma:versionID="a9e3903e27a026af5a7cd5e276ab54c3">
  <xsd:schema xmlns:xsd="http://www.w3.org/2001/XMLSchema" xmlns:xs="http://www.w3.org/2001/XMLSchema" xmlns:p="http://schemas.microsoft.com/office/2006/metadata/properties" xmlns:ns2="ca729617-940b-463d-a580-46cc6a3ad9da" xmlns:ns3="c8cd265f-6394-43b8-a6f9-8b2cb353946e" xmlns:ns4="89835aa5-e716-4a7e-be07-c86277999be7" targetNamespace="http://schemas.microsoft.com/office/2006/metadata/properties" ma:root="true" ma:fieldsID="df61e8876ac870f292b57fe298735a70" ns2:_="" ns3:_="" ns4:_="">
    <xsd:import namespace="ca729617-940b-463d-a580-46cc6a3ad9da"/>
    <xsd:import namespace="c8cd265f-6394-43b8-a6f9-8b2cb353946e"/>
    <xsd:import namespace="89835aa5-e716-4a7e-be07-c86277999be7"/>
    <xsd:element name="properties">
      <xsd:complexType>
        <xsd:sequence>
          <xsd:element name="documentManagement">
            <xsd:complexType>
              <xsd:all>
                <xsd:element ref="ns2:TaxCatchAll" minOccurs="0"/>
                <xsd:element ref="ns2:TaxCatchAllLabel"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3:MediaServiceAutoKeyPoints" minOccurs="0"/>
                <xsd:element ref="ns3:MediaServiceKeyPoints" minOccurs="0"/>
                <xsd:element ref="ns3:MediaLengthInSeconds"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729617-940b-463d-a580-46cc6a3ad9d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59c6c480-d257-48d0-87f3-89eab118659e}" ma:internalName="TaxCatchAll" ma:showField="CatchAllData" ma:web="89835aa5-e716-4a7e-be07-c86277999be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59c6c480-d257-48d0-87f3-89eab118659e}" ma:internalName="TaxCatchAllLabel" ma:readOnly="true" ma:showField="CatchAllDataLabel" ma:web="89835aa5-e716-4a7e-be07-c86277999be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8cd265f-6394-43b8-a6f9-8b2cb353946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3c6f0c0-389c-4324-ac00-59fc67b57ed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35aa5-e716-4a7e-be07-c86277999be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4D36B6-F8B0-4766-A704-999F07224DBE}">
  <ds:schemaRefs>
    <ds:schemaRef ds:uri="Microsoft.SharePoint.Taxonomy.ContentTypeSync"/>
  </ds:schemaRefs>
</ds:datastoreItem>
</file>

<file path=customXml/itemProps2.xml><?xml version="1.0" encoding="utf-8"?>
<ds:datastoreItem xmlns:ds="http://schemas.openxmlformats.org/officeDocument/2006/customXml" ds:itemID="{7E19753C-2A2E-45CF-A46F-DED742B7FBB7}">
  <ds:schemaRefs>
    <ds:schemaRef ds:uri="http://schemas.microsoft.com/sharepoint/v3/contenttype/forms"/>
  </ds:schemaRefs>
</ds:datastoreItem>
</file>

<file path=customXml/itemProps3.xml><?xml version="1.0" encoding="utf-8"?>
<ds:datastoreItem xmlns:ds="http://schemas.openxmlformats.org/officeDocument/2006/customXml" ds:itemID="{02D4A0AA-1C82-4CC5-943E-5729BE14FD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729617-940b-463d-a580-46cc6a3ad9da"/>
    <ds:schemaRef ds:uri="c8cd265f-6394-43b8-a6f9-8b2cb353946e"/>
    <ds:schemaRef ds:uri="89835aa5-e716-4a7e-be07-c86277999b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Data Reliance</vt:lpstr>
      <vt:lpstr>usord </vt:lpstr>
      <vt:lpstr>canord</vt:lpstr>
      <vt:lpstr>usgroup</vt:lpstr>
      <vt:lpstr>cangroup</vt:lpstr>
      <vt:lpstr>canord!Print_Area</vt:lpstr>
      <vt:lpstr>'usord '!Print_Area</vt:lpstr>
    </vt:vector>
  </TitlesOfParts>
  <Manager/>
  <Company>MARC-Life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Kalaichanthiran Sangeeth - NewYork-MARC</dc:creator>
  <cp:keywords/>
  <dc:description/>
  <cp:lastModifiedBy>Hayes Megan - NewYork-MARC</cp:lastModifiedBy>
  <cp:revision/>
  <dcterms:created xsi:type="dcterms:W3CDTF">1998-03-27T18:48:13Z</dcterms:created>
  <dcterms:modified xsi:type="dcterms:W3CDTF">2023-11-02T21:15:48Z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{588B855D-0472-4F7D-AF49-61E4EE24CAFD}</vt:lpwstr>
  </property>
  <property fmtid="{D5CDD505-2E9C-101B-9397-08002B2CF9AE}" pid="3" name="MSIP_Label_fa63b730-a3c7-42a3-9b82-290f24634197_Enabled">
    <vt:lpwstr>True</vt:lpwstr>
  </property>
  <property fmtid="{D5CDD505-2E9C-101B-9397-08002B2CF9AE}" pid="4" name="MSIP_Label_fa63b730-a3c7-42a3-9b82-290f24634197_SiteId">
    <vt:lpwstr>582259a1-dcaa-4cca-b1cf-e60d3f045ecd</vt:lpwstr>
  </property>
  <property fmtid="{D5CDD505-2E9C-101B-9397-08002B2CF9AE}" pid="5" name="MSIP_Label_fa63b730-a3c7-42a3-9b82-290f24634197_Owner">
    <vt:lpwstr>LCLANTON@munichre.com</vt:lpwstr>
  </property>
  <property fmtid="{D5CDD505-2E9C-101B-9397-08002B2CF9AE}" pid="6" name="MSIP_Label_fa63b730-a3c7-42a3-9b82-290f24634197_SetDate">
    <vt:lpwstr>2020-03-03T14:23:41.4785627Z</vt:lpwstr>
  </property>
  <property fmtid="{D5CDD505-2E9C-101B-9397-08002B2CF9AE}" pid="7" name="MSIP_Label_fa63b730-a3c7-42a3-9b82-290f24634197_Name">
    <vt:lpwstr>Confidential (C3)</vt:lpwstr>
  </property>
  <property fmtid="{D5CDD505-2E9C-101B-9397-08002B2CF9AE}" pid="8" name="MSIP_Label_fa63b730-a3c7-42a3-9b82-290f24634197_Application">
    <vt:lpwstr>Microsoft Azure Information Protection</vt:lpwstr>
  </property>
  <property fmtid="{D5CDD505-2E9C-101B-9397-08002B2CF9AE}" pid="9" name="MSIP_Label_fa63b730-a3c7-42a3-9b82-290f24634197_ActionId">
    <vt:lpwstr>a1dfdf52-3ed4-4a1e-a74d-444e42fa91a8</vt:lpwstr>
  </property>
  <property fmtid="{D5CDD505-2E9C-101B-9397-08002B2CF9AE}" pid="10" name="MSIP_Label_fa63b730-a3c7-42a3-9b82-290f24634197_Extended_MSFT_Method">
    <vt:lpwstr>Manual</vt:lpwstr>
  </property>
  <property fmtid="{D5CDD505-2E9C-101B-9397-08002B2CF9AE}" pid="11" name="MSIP_Label_b6812621-54a3-4807-a8e5-5110932761ab_Enabled">
    <vt:lpwstr>true</vt:lpwstr>
  </property>
  <property fmtid="{D5CDD505-2E9C-101B-9397-08002B2CF9AE}" pid="12" name="MSIP_Label_b6812621-54a3-4807-a8e5-5110932761ab_SetDate">
    <vt:lpwstr>2022-03-25T15:52:09Z</vt:lpwstr>
  </property>
  <property fmtid="{D5CDD505-2E9C-101B-9397-08002B2CF9AE}" pid="13" name="MSIP_Label_b6812621-54a3-4807-a8e5-5110932761ab_Method">
    <vt:lpwstr>Privileged</vt:lpwstr>
  </property>
  <property fmtid="{D5CDD505-2E9C-101B-9397-08002B2CF9AE}" pid="14" name="MSIP_Label_b6812621-54a3-4807-a8e5-5110932761ab_Name">
    <vt:lpwstr>b6812621-54a3-4807-a8e5-5110932761ab</vt:lpwstr>
  </property>
  <property fmtid="{D5CDD505-2E9C-101B-9397-08002B2CF9AE}" pid="15" name="MSIP_Label_b6812621-54a3-4807-a8e5-5110932761ab_SiteId">
    <vt:lpwstr>582259a1-dcaa-4cca-b1cf-e60d3f045ecd</vt:lpwstr>
  </property>
  <property fmtid="{D5CDD505-2E9C-101B-9397-08002B2CF9AE}" pid="16" name="MSIP_Label_b6812621-54a3-4807-a8e5-5110932761ab_ActionId">
    <vt:lpwstr>a1dfdf52-3ed4-4a1e-a74d-444e42fa91a8</vt:lpwstr>
  </property>
  <property fmtid="{D5CDD505-2E9C-101B-9397-08002B2CF9AE}" pid="17" name="MSIP_Label_b6812621-54a3-4807-a8e5-5110932761ab_ContentBits">
    <vt:lpwstr>0</vt:lpwstr>
  </property>
</Properties>
</file>