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M:\SOA Life Surveys\2021 Survey\Final Results\"/>
    </mc:Choice>
  </mc:AlternateContent>
  <xr:revisionPtr revIDLastSave="0" documentId="8_{38BCB6C4-A6EE-4103-8DB0-22205AA2A91D}" xr6:coauthVersionLast="47" xr6:coauthVersionMax="47" xr10:uidLastSave="{00000000-0000-0000-0000-000000000000}"/>
  <bookViews>
    <workbookView xWindow="-120" yWindow="-120" windowWidth="29040" windowHeight="15840" activeTab="1" xr2:uid="{00000000-000D-0000-FFFF-FFFF00000000}"/>
  </bookViews>
  <sheets>
    <sheet name="Data Reliance" sheetId="6" r:id="rId1"/>
    <sheet name="usord " sheetId="4" r:id="rId2"/>
    <sheet name="canord" sheetId="1" r:id="rId3"/>
    <sheet name="usgroup" sheetId="3" r:id="rId4"/>
    <sheet name="cangroup" sheetId="5"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canord!$A$1:$U$79</definedName>
    <definedName name="_xlnm.Print_Area" localSheetId="1">'usord '!$A$1:$U$79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5" i="3" l="1"/>
  <c r="I32" i="5" l="1"/>
  <c r="H32" i="5"/>
  <c r="G32" i="5"/>
  <c r="F32" i="5"/>
  <c r="I43" i="3"/>
  <c r="H43" i="3"/>
  <c r="G43" i="3"/>
  <c r="F43" i="3"/>
  <c r="J15" i="4" l="1"/>
  <c r="L72" i="1" l="1"/>
  <c r="K72" i="1"/>
  <c r="J72" i="1"/>
  <c r="D72" i="1"/>
  <c r="C72" i="1"/>
  <c r="B72" i="1"/>
  <c r="H72" i="1"/>
  <c r="G72" i="1"/>
  <c r="F72" i="1"/>
  <c r="L21" i="1"/>
  <c r="K21" i="1"/>
  <c r="E21" i="1"/>
  <c r="L76" i="4"/>
  <c r="K76" i="4"/>
  <c r="J76" i="4"/>
  <c r="D76" i="4"/>
  <c r="C76" i="4"/>
  <c r="B76" i="4"/>
  <c r="I22" i="4"/>
  <c r="L22" i="4"/>
  <c r="K22" i="4"/>
  <c r="E22" i="4"/>
  <c r="A72" i="1"/>
  <c r="A76" i="4"/>
  <c r="I21" i="1" l="1"/>
  <c r="M21" i="1" s="1"/>
  <c r="L49" i="4"/>
  <c r="I49" i="4"/>
  <c r="E47" i="1"/>
  <c r="I47" i="1"/>
  <c r="E49" i="4"/>
  <c r="M72" i="1"/>
  <c r="L47" i="1"/>
  <c r="K47" i="1"/>
  <c r="E72" i="1"/>
  <c r="J47" i="1"/>
  <c r="I72" i="1"/>
  <c r="J21" i="1"/>
  <c r="M76" i="4"/>
  <c r="K49" i="4"/>
  <c r="J49" i="4"/>
  <c r="E76" i="4"/>
  <c r="M22" i="4"/>
  <c r="H76" i="4"/>
  <c r="G76" i="4"/>
  <c r="F76" i="4"/>
  <c r="J22" i="4"/>
  <c r="M47" i="1" l="1"/>
  <c r="M49" i="4"/>
  <c r="I76" i="4"/>
  <c r="L46" i="4"/>
  <c r="L42" i="4"/>
  <c r="K46" i="4"/>
  <c r="K42" i="4"/>
  <c r="J46" i="4"/>
  <c r="J42" i="4"/>
  <c r="L19" i="4"/>
  <c r="L15" i="4"/>
  <c r="K19" i="4"/>
  <c r="K15" i="4"/>
  <c r="J19" i="4"/>
  <c r="J10" i="4" l="1"/>
  <c r="L37" i="4"/>
  <c r="J37" i="4"/>
  <c r="K10" i="4"/>
  <c r="J43" i="4"/>
  <c r="L10" i="4"/>
  <c r="K43" i="4"/>
  <c r="L16" i="4"/>
  <c r="K37" i="4"/>
  <c r="J16" i="4"/>
  <c r="L43" i="4"/>
  <c r="K16" i="4"/>
  <c r="K21" i="4" l="1"/>
  <c r="L21" i="4"/>
  <c r="J48" i="4"/>
  <c r="K48" i="4"/>
  <c r="J21" i="4"/>
  <c r="L48" i="4"/>
  <c r="J51" i="4" l="1"/>
  <c r="J24" i="4"/>
  <c r="K51" i="4"/>
  <c r="K24" i="4"/>
  <c r="L51" i="4"/>
  <c r="L24" i="4"/>
  <c r="J50" i="4"/>
  <c r="L23" i="4"/>
  <c r="J23" i="4" l="1"/>
  <c r="K23" i="4"/>
  <c r="K50" i="4"/>
  <c r="J18" i="4"/>
  <c r="K18" i="4"/>
  <c r="K45" i="4"/>
  <c r="L45" i="4"/>
  <c r="L18" i="4"/>
  <c r="L50" i="4"/>
  <c r="J45" i="4"/>
  <c r="L11" i="4" l="1"/>
  <c r="J11" i="4"/>
  <c r="K11" i="4"/>
  <c r="J38" i="4"/>
  <c r="L38" i="4"/>
  <c r="K38" i="4"/>
  <c r="J39" i="4" l="1"/>
  <c r="L39" i="4"/>
  <c r="K39" i="4"/>
  <c r="K12" i="4"/>
  <c r="J12" i="4"/>
  <c r="L12" i="4"/>
  <c r="L13" i="4" l="1"/>
  <c r="J13" i="4"/>
  <c r="K13" i="4"/>
  <c r="J40" i="4"/>
  <c r="L40" i="4"/>
  <c r="K40" i="4"/>
  <c r="K17" i="4" l="1"/>
  <c r="L44" i="4"/>
  <c r="L17" i="4"/>
  <c r="J17" i="4"/>
  <c r="J44" i="4"/>
  <c r="K44" i="4"/>
  <c r="K41" i="4" l="1"/>
  <c r="J41" i="4"/>
  <c r="L41" i="4"/>
  <c r="J14" i="4"/>
  <c r="K14" i="4"/>
  <c r="L14" i="4"/>
  <c r="E19" i="3" l="1"/>
  <c r="E18" i="3"/>
  <c r="E17" i="3"/>
  <c r="E16" i="3"/>
  <c r="E15" i="3"/>
  <c r="E14" i="3"/>
  <c r="E13" i="3"/>
  <c r="E12" i="3"/>
  <c r="E11" i="3"/>
  <c r="E10" i="3"/>
  <c r="E9" i="3"/>
  <c r="E49" i="1"/>
  <c r="E48" i="1"/>
  <c r="E46" i="1"/>
  <c r="E45" i="1"/>
  <c r="E44" i="1"/>
  <c r="E43" i="1"/>
  <c r="E42" i="1"/>
  <c r="E41" i="1"/>
  <c r="E40" i="1"/>
  <c r="E39" i="1"/>
  <c r="E38" i="1"/>
  <c r="E37" i="1"/>
  <c r="E36" i="1"/>
  <c r="E23" i="1"/>
  <c r="E22" i="1"/>
  <c r="E20" i="1"/>
  <c r="E19" i="1"/>
  <c r="E18" i="1"/>
  <c r="E17" i="1"/>
  <c r="E16" i="1"/>
  <c r="E15" i="1"/>
  <c r="E14" i="1"/>
  <c r="E13" i="1"/>
  <c r="E12" i="1"/>
  <c r="E11" i="1"/>
  <c r="E10" i="1"/>
  <c r="L10" i="1" l="1"/>
  <c r="K10" i="1"/>
  <c r="J10" i="1"/>
  <c r="I41" i="1" l="1"/>
  <c r="M41" i="1" s="1"/>
  <c r="L41" i="1"/>
  <c r="K41" i="1"/>
  <c r="J41" i="1"/>
  <c r="B67" i="1"/>
  <c r="C67" i="1"/>
  <c r="D67" i="1"/>
  <c r="F67" i="1"/>
  <c r="G67" i="1"/>
  <c r="H67" i="1"/>
  <c r="J67" i="1"/>
  <c r="K67" i="1"/>
  <c r="L67" i="1"/>
  <c r="A67" i="1"/>
  <c r="I15" i="1"/>
  <c r="L15" i="1"/>
  <c r="K15" i="1"/>
  <c r="J15" i="1"/>
  <c r="I67" i="1" l="1"/>
  <c r="M67" i="1"/>
  <c r="E67" i="1"/>
  <c r="M15" i="1"/>
  <c r="I35" i="3" l="1"/>
  <c r="E35" i="3"/>
  <c r="I13" i="3"/>
  <c r="I42" i="4"/>
  <c r="E42" i="4"/>
  <c r="I15" i="4"/>
  <c r="E15" i="4"/>
  <c r="M42" i="4" l="1"/>
  <c r="M15" i="4"/>
  <c r="I43" i="1" l="1"/>
  <c r="I36" i="1" l="1"/>
  <c r="I10" i="1"/>
  <c r="I37" i="4"/>
  <c r="E37" i="4"/>
  <c r="I10" i="4"/>
  <c r="E10" i="4"/>
  <c r="M10" i="4" l="1"/>
  <c r="M37" i="4"/>
  <c r="M10" i="1"/>
  <c r="I30" i="5"/>
  <c r="E30" i="5"/>
  <c r="I41" i="3"/>
  <c r="E41" i="3"/>
  <c r="I49" i="1"/>
  <c r="I51" i="4"/>
  <c r="E51" i="4"/>
  <c r="I29" i="5"/>
  <c r="E29" i="5"/>
  <c r="I22" i="1"/>
  <c r="M51" i="4" l="1"/>
  <c r="I13" i="5"/>
  <c r="I24" i="4"/>
  <c r="I23" i="1"/>
  <c r="I19" i="3"/>
  <c r="I14" i="5"/>
  <c r="E13" i="5"/>
  <c r="E24" i="4"/>
  <c r="E14" i="5"/>
  <c r="I48" i="1"/>
  <c r="M24" i="4" l="1"/>
  <c r="I28" i="5"/>
  <c r="E28" i="5"/>
  <c r="I46" i="1"/>
  <c r="I20" i="1" l="1"/>
  <c r="I12" i="5"/>
  <c r="E12" i="5"/>
  <c r="E38" i="3"/>
  <c r="I16" i="3"/>
  <c r="E18" i="4"/>
  <c r="I45" i="4" l="1"/>
  <c r="E45" i="4"/>
  <c r="I18" i="4"/>
  <c r="M18" i="4" s="1"/>
  <c r="I44" i="1"/>
  <c r="I38" i="3"/>
  <c r="I18" i="1"/>
  <c r="M45" i="4" l="1"/>
  <c r="E27" i="5"/>
  <c r="I17" i="1"/>
  <c r="I27" i="5"/>
  <c r="I11" i="5"/>
  <c r="E11" i="5"/>
  <c r="E26" i="5"/>
  <c r="I10" i="5"/>
  <c r="E10" i="5" l="1"/>
  <c r="I16" i="1"/>
  <c r="I42" i="1"/>
  <c r="I26" i="5"/>
  <c r="E34" i="3"/>
  <c r="I12" i="3"/>
  <c r="I34" i="3" l="1"/>
  <c r="I12" i="1"/>
  <c r="I32" i="3"/>
  <c r="I39" i="4"/>
  <c r="E39" i="4"/>
  <c r="I12" i="4"/>
  <c r="E12" i="4"/>
  <c r="M39" i="4" l="1"/>
  <c r="M12" i="4"/>
  <c r="I10" i="3"/>
  <c r="I38" i="1"/>
  <c r="E32" i="3"/>
  <c r="I39" i="3"/>
  <c r="E39" i="3"/>
  <c r="I17" i="3"/>
  <c r="I48" i="4"/>
  <c r="E48" i="4"/>
  <c r="I21" i="4"/>
  <c r="E21" i="4"/>
  <c r="M48" i="4" l="1"/>
  <c r="M21" i="4"/>
  <c r="I45" i="1"/>
  <c r="I19" i="1" l="1"/>
  <c r="I40" i="3"/>
  <c r="E40" i="3"/>
  <c r="I18" i="3"/>
  <c r="I50" i="4"/>
  <c r="E50" i="4"/>
  <c r="I23" i="4"/>
  <c r="E23" i="4"/>
  <c r="M23" i="4" l="1"/>
  <c r="M50" i="4"/>
  <c r="I19" i="4"/>
  <c r="E19" i="4"/>
  <c r="I46" i="4"/>
  <c r="E46" i="4"/>
  <c r="M46" i="4" l="1"/>
  <c r="M19" i="4"/>
  <c r="I36" i="3"/>
  <c r="E36" i="3"/>
  <c r="I14" i="3"/>
  <c r="I17" i="4" l="1"/>
  <c r="I15" i="3"/>
  <c r="E17" i="4"/>
  <c r="I44" i="4"/>
  <c r="I37" i="3"/>
  <c r="E44" i="4"/>
  <c r="E37" i="3"/>
  <c r="I43" i="4"/>
  <c r="M17" i="4" l="1"/>
  <c r="M44" i="4"/>
  <c r="E16" i="4"/>
  <c r="E43" i="4"/>
  <c r="I16" i="4"/>
  <c r="M43" i="4" l="1"/>
  <c r="M16" i="4"/>
  <c r="I14" i="4"/>
  <c r="I14" i="1"/>
  <c r="I11" i="3"/>
  <c r="E14" i="4"/>
  <c r="I41" i="4"/>
  <c r="I40" i="1"/>
  <c r="I33" i="3"/>
  <c r="E41" i="4"/>
  <c r="E33" i="3"/>
  <c r="M41" i="4" l="1"/>
  <c r="M14" i="4"/>
  <c r="I39" i="1"/>
  <c r="I13" i="1"/>
  <c r="I13" i="4" l="1"/>
  <c r="E13" i="4"/>
  <c r="I40" i="4"/>
  <c r="E40" i="4"/>
  <c r="M40" i="4" l="1"/>
  <c r="M13" i="4"/>
  <c r="E38" i="4"/>
  <c r="E31" i="3"/>
  <c r="E25" i="5"/>
  <c r="I38" i="4"/>
  <c r="I37" i="1"/>
  <c r="I50" i="1" s="1"/>
  <c r="I31" i="3"/>
  <c r="I25" i="5"/>
  <c r="I11" i="4"/>
  <c r="E11" i="4"/>
  <c r="E24" i="1"/>
  <c r="Q21" i="1" s="1"/>
  <c r="E20" i="3"/>
  <c r="E9" i="5"/>
  <c r="I11" i="1"/>
  <c r="I24" i="1" s="1"/>
  <c r="I9" i="3"/>
  <c r="I9" i="5"/>
  <c r="I15" i="5" s="1"/>
  <c r="R10" i="5" s="1"/>
  <c r="F7" i="3"/>
  <c r="F7" i="5" s="1"/>
  <c r="B7" i="3"/>
  <c r="K7" i="3" s="1"/>
  <c r="M49" i="1"/>
  <c r="M48" i="1"/>
  <c r="M46" i="1"/>
  <c r="M43" i="1"/>
  <c r="M38" i="1"/>
  <c r="C69" i="1"/>
  <c r="M23" i="1"/>
  <c r="M22" i="1"/>
  <c r="M20" i="1"/>
  <c r="M16" i="1"/>
  <c r="F24" i="1"/>
  <c r="F8" i="1"/>
  <c r="R8" i="1" s="1"/>
  <c r="B8" i="1"/>
  <c r="B34" i="1" s="1"/>
  <c r="H65" i="4"/>
  <c r="G65" i="4"/>
  <c r="F65" i="4"/>
  <c r="F50" i="1"/>
  <c r="R47" i="1" s="1"/>
  <c r="F25" i="4"/>
  <c r="R22" i="4" s="1"/>
  <c r="B50" i="1"/>
  <c r="N47" i="1" s="1"/>
  <c r="L65" i="4"/>
  <c r="K65" i="4"/>
  <c r="J65" i="4"/>
  <c r="D65" i="4"/>
  <c r="C65" i="4"/>
  <c r="B65" i="4"/>
  <c r="A65" i="4"/>
  <c r="J38" i="3"/>
  <c r="F64" i="1"/>
  <c r="L48" i="1"/>
  <c r="K48" i="1"/>
  <c r="J48" i="1"/>
  <c r="L46" i="1"/>
  <c r="K46" i="1"/>
  <c r="J46" i="1"/>
  <c r="L44" i="1"/>
  <c r="K44" i="1"/>
  <c r="J44" i="1"/>
  <c r="L43" i="1"/>
  <c r="L42" i="1"/>
  <c r="K42" i="1"/>
  <c r="J42" i="1"/>
  <c r="L40" i="1"/>
  <c r="K40" i="1"/>
  <c r="J40" i="1"/>
  <c r="L39" i="1"/>
  <c r="K39" i="1"/>
  <c r="J39" i="1"/>
  <c r="L38" i="1"/>
  <c r="K38" i="1"/>
  <c r="J38" i="1"/>
  <c r="L37" i="1"/>
  <c r="K37" i="1"/>
  <c r="J37" i="1"/>
  <c r="L36" i="1"/>
  <c r="K36" i="1"/>
  <c r="J36" i="1"/>
  <c r="L22" i="1"/>
  <c r="K22" i="1"/>
  <c r="J22" i="1"/>
  <c r="L20" i="1"/>
  <c r="K20" i="1"/>
  <c r="J20" i="1"/>
  <c r="L18" i="1"/>
  <c r="K18" i="1"/>
  <c r="J18" i="1"/>
  <c r="L17" i="1"/>
  <c r="K17" i="1"/>
  <c r="L16" i="1"/>
  <c r="K16" i="1"/>
  <c r="J16" i="1"/>
  <c r="L14" i="1"/>
  <c r="K14" i="1"/>
  <c r="J14" i="1"/>
  <c r="L13" i="1"/>
  <c r="K13" i="1"/>
  <c r="J13" i="1"/>
  <c r="L12" i="1"/>
  <c r="K12" i="1"/>
  <c r="J12" i="1"/>
  <c r="L11" i="1"/>
  <c r="K11" i="1"/>
  <c r="J11" i="1"/>
  <c r="M44" i="1"/>
  <c r="M42" i="1"/>
  <c r="M18" i="1"/>
  <c r="M14" i="1"/>
  <c r="M13" i="1"/>
  <c r="M12" i="1"/>
  <c r="A66" i="4"/>
  <c r="L62" i="1"/>
  <c r="H73" i="4"/>
  <c r="A70" i="4"/>
  <c r="J10" i="3"/>
  <c r="D62" i="1"/>
  <c r="A81" i="4"/>
  <c r="H31" i="5"/>
  <c r="Q27" i="5" s="1"/>
  <c r="G31" i="5"/>
  <c r="P27" i="5" s="1"/>
  <c r="D31" i="5"/>
  <c r="M26" i="5" s="1"/>
  <c r="C31" i="5"/>
  <c r="L27" i="5" s="1"/>
  <c r="B31" i="5"/>
  <c r="K25" i="5" s="1"/>
  <c r="F31" i="5"/>
  <c r="O26" i="5" s="1"/>
  <c r="J30" i="5"/>
  <c r="H15" i="5"/>
  <c r="Q13" i="5" s="1"/>
  <c r="G15" i="5"/>
  <c r="P13" i="5" s="1"/>
  <c r="F15" i="5"/>
  <c r="O14" i="5" s="1"/>
  <c r="D15" i="5"/>
  <c r="M12" i="5" s="1"/>
  <c r="C15" i="5"/>
  <c r="L10" i="5" s="1"/>
  <c r="B15" i="5"/>
  <c r="K9" i="5" s="1"/>
  <c r="L63" i="1"/>
  <c r="K63" i="1"/>
  <c r="J63" i="1"/>
  <c r="H63" i="1"/>
  <c r="G63" i="1"/>
  <c r="F63" i="1"/>
  <c r="D63" i="1"/>
  <c r="C63" i="1"/>
  <c r="B63" i="1"/>
  <c r="A63" i="1"/>
  <c r="L66" i="4"/>
  <c r="K66" i="4"/>
  <c r="J66" i="4"/>
  <c r="H66" i="4"/>
  <c r="G66" i="4"/>
  <c r="F66" i="4"/>
  <c r="D66" i="4"/>
  <c r="C66" i="4"/>
  <c r="B66" i="4"/>
  <c r="J17" i="3"/>
  <c r="J39" i="3"/>
  <c r="J29" i="5"/>
  <c r="J28" i="5"/>
  <c r="J27" i="5"/>
  <c r="J26" i="5"/>
  <c r="H42" i="3"/>
  <c r="G42" i="3"/>
  <c r="F42" i="3"/>
  <c r="D42" i="3"/>
  <c r="C42" i="3"/>
  <c r="L40" i="3" s="1"/>
  <c r="B42" i="3"/>
  <c r="K41" i="3" s="1"/>
  <c r="J41" i="3"/>
  <c r="J36" i="3"/>
  <c r="J35" i="3"/>
  <c r="J34" i="3"/>
  <c r="J32" i="3"/>
  <c r="B20" i="3"/>
  <c r="D50" i="1"/>
  <c r="P47" i="1" s="1"/>
  <c r="M39" i="1"/>
  <c r="H61" i="1"/>
  <c r="K62" i="1"/>
  <c r="J62" i="1"/>
  <c r="H62" i="1"/>
  <c r="G62" i="1"/>
  <c r="F62" i="1"/>
  <c r="C62" i="1"/>
  <c r="B62" i="1"/>
  <c r="A62" i="1"/>
  <c r="L75" i="4"/>
  <c r="K75" i="4"/>
  <c r="J75" i="4"/>
  <c r="H75" i="4"/>
  <c r="G75" i="4"/>
  <c r="F75" i="4"/>
  <c r="D75" i="4"/>
  <c r="C75" i="4"/>
  <c r="B75" i="4"/>
  <c r="A75" i="4"/>
  <c r="B66" i="1"/>
  <c r="F20" i="3"/>
  <c r="H20" i="3"/>
  <c r="G20" i="3"/>
  <c r="D20" i="3"/>
  <c r="C20" i="3"/>
  <c r="L73" i="1"/>
  <c r="K73" i="1"/>
  <c r="J73" i="1"/>
  <c r="H73" i="1"/>
  <c r="G73" i="1"/>
  <c r="F73" i="1"/>
  <c r="A78" i="4"/>
  <c r="A77" i="4"/>
  <c r="A74" i="4"/>
  <c r="A73" i="4"/>
  <c r="A72" i="4"/>
  <c r="A71" i="4"/>
  <c r="A69" i="4"/>
  <c r="A68" i="4"/>
  <c r="A67" i="4"/>
  <c r="A64" i="4"/>
  <c r="D73" i="1"/>
  <c r="C73" i="1"/>
  <c r="B73" i="1"/>
  <c r="L70" i="1"/>
  <c r="K70" i="1"/>
  <c r="J70" i="1"/>
  <c r="G70" i="1"/>
  <c r="F70" i="1"/>
  <c r="C70" i="1"/>
  <c r="B70" i="1"/>
  <c r="A70" i="1"/>
  <c r="J11" i="5"/>
  <c r="B64" i="4"/>
  <c r="C64" i="4"/>
  <c r="D64" i="4"/>
  <c r="B67" i="4"/>
  <c r="C67" i="4"/>
  <c r="D67" i="4"/>
  <c r="B68" i="4"/>
  <c r="C68" i="4"/>
  <c r="D68" i="4"/>
  <c r="B69" i="4"/>
  <c r="C69" i="4"/>
  <c r="D69" i="4"/>
  <c r="B70" i="4"/>
  <c r="C70" i="4"/>
  <c r="D70" i="4"/>
  <c r="B71" i="4"/>
  <c r="C71" i="4"/>
  <c r="D71" i="4"/>
  <c r="B72" i="4"/>
  <c r="C72" i="4"/>
  <c r="D72" i="4"/>
  <c r="B73" i="4"/>
  <c r="C73" i="4"/>
  <c r="D73" i="4"/>
  <c r="B74" i="4"/>
  <c r="C74" i="4"/>
  <c r="D74" i="4"/>
  <c r="B77" i="4"/>
  <c r="C77" i="4"/>
  <c r="D77" i="4"/>
  <c r="B78" i="4"/>
  <c r="C78" i="4"/>
  <c r="D78" i="4"/>
  <c r="J49" i="1"/>
  <c r="J45" i="1"/>
  <c r="K49" i="1"/>
  <c r="K45" i="1"/>
  <c r="L49" i="1"/>
  <c r="G24" i="1"/>
  <c r="L23" i="1"/>
  <c r="K23" i="1"/>
  <c r="J23" i="1"/>
  <c r="L19" i="1"/>
  <c r="K19" i="1"/>
  <c r="J19" i="1"/>
  <c r="C25" i="4"/>
  <c r="O22" i="4" s="1"/>
  <c r="G25" i="4"/>
  <c r="S22" i="4" s="1"/>
  <c r="D25" i="4"/>
  <c r="P22" i="4" s="1"/>
  <c r="H25" i="4"/>
  <c r="T22" i="4" s="1"/>
  <c r="F52" i="4"/>
  <c r="R49" i="4" s="1"/>
  <c r="B52" i="4"/>
  <c r="C52" i="4"/>
  <c r="O49" i="4" s="1"/>
  <c r="G52" i="4"/>
  <c r="S49" i="4" s="1"/>
  <c r="D52" i="4"/>
  <c r="P49" i="4" s="1"/>
  <c r="H52" i="4"/>
  <c r="T49" i="4" s="1"/>
  <c r="M19" i="1"/>
  <c r="J14" i="3"/>
  <c r="J12" i="3"/>
  <c r="J15" i="3"/>
  <c r="J19" i="3"/>
  <c r="A77" i="1"/>
  <c r="A74" i="1"/>
  <c r="A73" i="1"/>
  <c r="A71" i="1"/>
  <c r="A69" i="1"/>
  <c r="A68" i="1"/>
  <c r="A66" i="1"/>
  <c r="A65" i="1"/>
  <c r="A64" i="1"/>
  <c r="A61" i="1"/>
  <c r="B1" i="1"/>
  <c r="B61" i="1"/>
  <c r="C61" i="1"/>
  <c r="D61" i="1"/>
  <c r="F61" i="1"/>
  <c r="G61" i="1"/>
  <c r="J61" i="1"/>
  <c r="K61" i="1"/>
  <c r="L61" i="1"/>
  <c r="B64" i="1"/>
  <c r="C64" i="1"/>
  <c r="D64" i="1"/>
  <c r="G64" i="1"/>
  <c r="H64" i="1"/>
  <c r="J64" i="1"/>
  <c r="K64" i="1"/>
  <c r="L64" i="1"/>
  <c r="B65" i="1"/>
  <c r="C65" i="1"/>
  <c r="D65" i="1"/>
  <c r="F65" i="1"/>
  <c r="G65" i="1"/>
  <c r="H65" i="1"/>
  <c r="J65" i="1"/>
  <c r="K65" i="1"/>
  <c r="L65" i="1"/>
  <c r="C66" i="1"/>
  <c r="D66" i="1"/>
  <c r="F66" i="1"/>
  <c r="G66" i="1"/>
  <c r="H66" i="1"/>
  <c r="J66" i="1"/>
  <c r="K66" i="1"/>
  <c r="L66" i="1"/>
  <c r="B68" i="1"/>
  <c r="C68" i="1"/>
  <c r="D68" i="1"/>
  <c r="F68" i="1"/>
  <c r="G68" i="1"/>
  <c r="H68" i="1"/>
  <c r="J68" i="1"/>
  <c r="K68" i="1"/>
  <c r="L68" i="1"/>
  <c r="D69" i="1"/>
  <c r="G69" i="1"/>
  <c r="H69" i="1"/>
  <c r="L69" i="1"/>
  <c r="B71" i="1"/>
  <c r="C71" i="1"/>
  <c r="D71" i="1"/>
  <c r="F71" i="1"/>
  <c r="G71" i="1"/>
  <c r="H71" i="1"/>
  <c r="J71" i="1"/>
  <c r="K71" i="1"/>
  <c r="L71" i="1"/>
  <c r="B74" i="1"/>
  <c r="C74" i="1"/>
  <c r="D74" i="1"/>
  <c r="F74" i="1"/>
  <c r="G74" i="1"/>
  <c r="H74" i="1"/>
  <c r="J74" i="1"/>
  <c r="K74" i="1"/>
  <c r="L74" i="1"/>
  <c r="O8" i="4"/>
  <c r="S8" i="4"/>
  <c r="B62" i="4"/>
  <c r="F62" i="4"/>
  <c r="J62" i="4" s="1"/>
  <c r="S35" i="4"/>
  <c r="F64" i="4"/>
  <c r="G64" i="4"/>
  <c r="H64" i="4"/>
  <c r="J64" i="4"/>
  <c r="K64" i="4"/>
  <c r="L64" i="4"/>
  <c r="F67" i="4"/>
  <c r="G67" i="4"/>
  <c r="H67" i="4"/>
  <c r="J67" i="4"/>
  <c r="K67" i="4"/>
  <c r="L67" i="4"/>
  <c r="F68" i="4"/>
  <c r="G68" i="4"/>
  <c r="H68" i="4"/>
  <c r="J68" i="4"/>
  <c r="K68" i="4"/>
  <c r="L68" i="4"/>
  <c r="F69" i="4"/>
  <c r="G69" i="4"/>
  <c r="H69" i="4"/>
  <c r="J69" i="4"/>
  <c r="K69" i="4"/>
  <c r="L69" i="4"/>
  <c r="F70" i="4"/>
  <c r="G70" i="4"/>
  <c r="H70" i="4"/>
  <c r="J70" i="4"/>
  <c r="K70" i="4"/>
  <c r="L70" i="4"/>
  <c r="G71" i="4"/>
  <c r="H71" i="4"/>
  <c r="J71" i="4"/>
  <c r="K71" i="4"/>
  <c r="L71" i="4"/>
  <c r="F72" i="4"/>
  <c r="G72" i="4"/>
  <c r="H72" i="4"/>
  <c r="J72" i="4"/>
  <c r="K72" i="4"/>
  <c r="L72" i="4"/>
  <c r="F73" i="4"/>
  <c r="G73" i="4"/>
  <c r="J73" i="4"/>
  <c r="K73" i="4"/>
  <c r="L73" i="4"/>
  <c r="F74" i="4"/>
  <c r="G74" i="4"/>
  <c r="H74" i="4"/>
  <c r="J74" i="4"/>
  <c r="K74" i="4"/>
  <c r="L74" i="4"/>
  <c r="F77" i="4"/>
  <c r="G77" i="4"/>
  <c r="H77" i="4"/>
  <c r="J77" i="4"/>
  <c r="K77" i="4"/>
  <c r="L77" i="4"/>
  <c r="F78" i="4"/>
  <c r="G78" i="4"/>
  <c r="H78" i="4"/>
  <c r="J78" i="4"/>
  <c r="K78" i="4"/>
  <c r="L78" i="4"/>
  <c r="C24" i="1"/>
  <c r="L45" i="1"/>
  <c r="D70" i="1"/>
  <c r="H70" i="1"/>
  <c r="H50" i="1"/>
  <c r="T47" i="1" s="1"/>
  <c r="H24" i="1"/>
  <c r="D24" i="1"/>
  <c r="B25" i="4"/>
  <c r="N16" i="4" s="1"/>
  <c r="G50" i="1"/>
  <c r="S47" i="1" s="1"/>
  <c r="K69" i="1"/>
  <c r="F71" i="4"/>
  <c r="J18" i="3"/>
  <c r="B69" i="1"/>
  <c r="J40" i="3"/>
  <c r="J16" i="3"/>
  <c r="J43" i="1"/>
  <c r="J69" i="1"/>
  <c r="M40" i="1"/>
  <c r="M36" i="1"/>
  <c r="J10" i="5"/>
  <c r="O35" i="4"/>
  <c r="J14" i="5"/>
  <c r="J12" i="5"/>
  <c r="J37" i="3"/>
  <c r="J33" i="3"/>
  <c r="J13" i="3"/>
  <c r="M45" i="1"/>
  <c r="K43" i="1"/>
  <c r="C50" i="1"/>
  <c r="O47" i="1" s="1"/>
  <c r="F69" i="1"/>
  <c r="J17" i="1"/>
  <c r="B24" i="1"/>
  <c r="M17" i="1"/>
  <c r="J13" i="5"/>
  <c r="N23" i="4" l="1"/>
  <c r="N22" i="4"/>
  <c r="U41" i="1"/>
  <c r="U47" i="1"/>
  <c r="T10" i="1"/>
  <c r="T21" i="1"/>
  <c r="R10" i="1"/>
  <c r="R21" i="1"/>
  <c r="U10" i="1"/>
  <c r="U21" i="1"/>
  <c r="S10" i="1"/>
  <c r="S21" i="1"/>
  <c r="P10" i="1"/>
  <c r="P21" i="1"/>
  <c r="N10" i="1"/>
  <c r="N21" i="1"/>
  <c r="O10" i="1"/>
  <c r="O21" i="1"/>
  <c r="J52" i="4"/>
  <c r="N49" i="4"/>
  <c r="P15" i="4"/>
  <c r="L25" i="4"/>
  <c r="P19" i="4"/>
  <c r="P10" i="4"/>
  <c r="P16" i="4"/>
  <c r="P21" i="4"/>
  <c r="P24" i="4"/>
  <c r="P23" i="4"/>
  <c r="P18" i="4"/>
  <c r="P11" i="4"/>
  <c r="P12" i="4"/>
  <c r="P13" i="4"/>
  <c r="P17" i="4"/>
  <c r="P14" i="4"/>
  <c r="S19" i="4"/>
  <c r="S15" i="4"/>
  <c r="S10" i="4"/>
  <c r="S16" i="4"/>
  <c r="S21" i="4"/>
  <c r="S24" i="4"/>
  <c r="S18" i="4"/>
  <c r="S23" i="4"/>
  <c r="S11" i="4"/>
  <c r="S12" i="4"/>
  <c r="S13" i="4"/>
  <c r="S17" i="4"/>
  <c r="S14" i="4"/>
  <c r="P46" i="4"/>
  <c r="L52" i="4"/>
  <c r="P42" i="4"/>
  <c r="P43" i="4"/>
  <c r="P37" i="4"/>
  <c r="P48" i="4"/>
  <c r="P51" i="4"/>
  <c r="P45" i="4"/>
  <c r="P50" i="4"/>
  <c r="P38" i="4"/>
  <c r="P39" i="4"/>
  <c r="P40" i="4"/>
  <c r="P44" i="4"/>
  <c r="P41" i="4"/>
  <c r="O15" i="4"/>
  <c r="K25" i="4"/>
  <c r="O19" i="4"/>
  <c r="O16" i="4"/>
  <c r="O10" i="4"/>
  <c r="O21" i="4"/>
  <c r="O24" i="4"/>
  <c r="O18" i="4"/>
  <c r="O23" i="4"/>
  <c r="O11" i="4"/>
  <c r="O12" i="4"/>
  <c r="O13" i="4"/>
  <c r="O17" i="4"/>
  <c r="O14" i="4"/>
  <c r="Q31" i="3"/>
  <c r="Q38" i="3"/>
  <c r="Q32" i="3"/>
  <c r="Q37" i="3"/>
  <c r="Q33" i="3"/>
  <c r="Q39" i="3"/>
  <c r="Q36" i="3"/>
  <c r="Q40" i="3"/>
  <c r="Q35" i="3"/>
  <c r="Q41" i="3"/>
  <c r="Q34" i="3"/>
  <c r="I25" i="4"/>
  <c r="U22" i="4" s="1"/>
  <c r="S46" i="4"/>
  <c r="S42" i="4"/>
  <c r="S37" i="4"/>
  <c r="S43" i="4"/>
  <c r="S48" i="4"/>
  <c r="S51" i="4"/>
  <c r="S45" i="4"/>
  <c r="S50" i="4"/>
  <c r="S38" i="4"/>
  <c r="S39" i="4"/>
  <c r="S40" i="4"/>
  <c r="S44" i="4"/>
  <c r="S41" i="4"/>
  <c r="T42" i="4"/>
  <c r="T46" i="4"/>
  <c r="T43" i="4"/>
  <c r="T37" i="4"/>
  <c r="T48" i="4"/>
  <c r="T51" i="4"/>
  <c r="T50" i="4"/>
  <c r="T45" i="4"/>
  <c r="T38" i="4"/>
  <c r="T39" i="4"/>
  <c r="T40" i="4"/>
  <c r="T44" i="4"/>
  <c r="T41" i="4"/>
  <c r="M11" i="4"/>
  <c r="N15" i="4"/>
  <c r="J25" i="4"/>
  <c r="N19" i="4"/>
  <c r="N10" i="4"/>
  <c r="N21" i="4"/>
  <c r="N24" i="4"/>
  <c r="N18" i="4"/>
  <c r="N11" i="4"/>
  <c r="N12" i="4"/>
  <c r="N13" i="4"/>
  <c r="N17" i="4"/>
  <c r="N14" i="4"/>
  <c r="O42" i="4"/>
  <c r="K52" i="4"/>
  <c r="O46" i="4"/>
  <c r="O37" i="4"/>
  <c r="O43" i="4"/>
  <c r="O48" i="4"/>
  <c r="O51" i="4"/>
  <c r="O50" i="4"/>
  <c r="O45" i="4"/>
  <c r="O38" i="4"/>
  <c r="O39" i="4"/>
  <c r="O40" i="4"/>
  <c r="O44" i="4"/>
  <c r="O41" i="4"/>
  <c r="L13" i="3"/>
  <c r="L19" i="3"/>
  <c r="L12" i="3"/>
  <c r="L14" i="3"/>
  <c r="L18" i="3"/>
  <c r="L11" i="3"/>
  <c r="L17" i="3"/>
  <c r="L10" i="3"/>
  <c r="L9" i="3"/>
  <c r="L16" i="3"/>
  <c r="L15" i="3"/>
  <c r="I20" i="3"/>
  <c r="R9" i="3" s="1"/>
  <c r="I42" i="3"/>
  <c r="R31" i="3" s="1"/>
  <c r="N42" i="4"/>
  <c r="N46" i="4"/>
  <c r="N43" i="4"/>
  <c r="N37" i="4"/>
  <c r="N48" i="4"/>
  <c r="N51" i="4"/>
  <c r="N50" i="4"/>
  <c r="N45" i="4"/>
  <c r="N38" i="4"/>
  <c r="N39" i="4"/>
  <c r="N40" i="4"/>
  <c r="N44" i="4"/>
  <c r="N41" i="4"/>
  <c r="M9" i="3"/>
  <c r="M17" i="3"/>
  <c r="M16" i="3"/>
  <c r="M15" i="3"/>
  <c r="M10" i="3"/>
  <c r="M14" i="3"/>
  <c r="M11" i="3"/>
  <c r="M13" i="3"/>
  <c r="M18" i="3"/>
  <c r="M19" i="3"/>
  <c r="M12" i="3"/>
  <c r="O39" i="3"/>
  <c r="O31" i="3"/>
  <c r="E52" i="4"/>
  <c r="M38" i="4"/>
  <c r="R42" i="4"/>
  <c r="R46" i="4"/>
  <c r="R43" i="4"/>
  <c r="R37" i="4"/>
  <c r="R48" i="4"/>
  <c r="R51" i="4"/>
  <c r="R45" i="4"/>
  <c r="R50" i="4"/>
  <c r="R38" i="4"/>
  <c r="R39" i="4"/>
  <c r="R40" i="4"/>
  <c r="R44" i="4"/>
  <c r="R41" i="4"/>
  <c r="P13" i="3"/>
  <c r="P19" i="3"/>
  <c r="P12" i="3"/>
  <c r="P18" i="3"/>
  <c r="P11" i="3"/>
  <c r="P14" i="3"/>
  <c r="P17" i="3"/>
  <c r="P10" i="3"/>
  <c r="P15" i="3"/>
  <c r="P9" i="3"/>
  <c r="P16" i="3"/>
  <c r="I52" i="4"/>
  <c r="O13" i="3"/>
  <c r="O12" i="3"/>
  <c r="O17" i="3"/>
  <c r="O19" i="3"/>
  <c r="O18" i="3"/>
  <c r="O16" i="3"/>
  <c r="O9" i="3"/>
  <c r="O10" i="3"/>
  <c r="O15" i="3"/>
  <c r="O14" i="3"/>
  <c r="O11" i="3"/>
  <c r="P39" i="3"/>
  <c r="P31" i="3"/>
  <c r="T19" i="4"/>
  <c r="T15" i="4"/>
  <c r="T16" i="4"/>
  <c r="T10" i="4"/>
  <c r="T24" i="4"/>
  <c r="T21" i="4"/>
  <c r="T23" i="4"/>
  <c r="T18" i="4"/>
  <c r="T11" i="4"/>
  <c r="T12" i="4"/>
  <c r="T13" i="4"/>
  <c r="T17" i="4"/>
  <c r="T14" i="4"/>
  <c r="Q9" i="3"/>
  <c r="Q18" i="3"/>
  <c r="Q17" i="3"/>
  <c r="Q16" i="3"/>
  <c r="Q11" i="3"/>
  <c r="Q15" i="3"/>
  <c r="Q14" i="3"/>
  <c r="Q10" i="3"/>
  <c r="Q13" i="3"/>
  <c r="Q19" i="3"/>
  <c r="Q12" i="3"/>
  <c r="K9" i="3"/>
  <c r="K16" i="3"/>
  <c r="K11" i="3"/>
  <c r="K15" i="3"/>
  <c r="K18" i="3"/>
  <c r="K14" i="3"/>
  <c r="K10" i="3"/>
  <c r="K13" i="3"/>
  <c r="K19" i="3"/>
  <c r="K12" i="3"/>
  <c r="K17" i="3"/>
  <c r="M35" i="3"/>
  <c r="M34" i="3"/>
  <c r="M39" i="3"/>
  <c r="M41" i="3"/>
  <c r="M38" i="3"/>
  <c r="M40" i="3"/>
  <c r="M31" i="3"/>
  <c r="M32" i="3"/>
  <c r="M37" i="3"/>
  <c r="M36" i="3"/>
  <c r="M33" i="3"/>
  <c r="R15" i="4"/>
  <c r="R19" i="4"/>
  <c r="R16" i="4"/>
  <c r="R10" i="4"/>
  <c r="R21" i="4"/>
  <c r="R24" i="4"/>
  <c r="R18" i="4"/>
  <c r="R23" i="4"/>
  <c r="R11" i="4"/>
  <c r="R12" i="4"/>
  <c r="R13" i="4"/>
  <c r="R17" i="4"/>
  <c r="R14" i="4"/>
  <c r="N13" i="3"/>
  <c r="N12" i="3"/>
  <c r="N15" i="3"/>
  <c r="N14" i="3"/>
  <c r="N9" i="3"/>
  <c r="N18" i="3"/>
  <c r="N10" i="3"/>
  <c r="N17" i="3"/>
  <c r="N16" i="3"/>
  <c r="N11" i="3"/>
  <c r="N19" i="3"/>
  <c r="Q15" i="1"/>
  <c r="Q10" i="1"/>
  <c r="T49" i="1"/>
  <c r="T41" i="1"/>
  <c r="S43" i="1"/>
  <c r="S41" i="1"/>
  <c r="R48" i="1"/>
  <c r="R41" i="1"/>
  <c r="P40" i="1"/>
  <c r="P41" i="1"/>
  <c r="O43" i="1"/>
  <c r="O41" i="1"/>
  <c r="N38" i="1"/>
  <c r="N41" i="1"/>
  <c r="I69" i="1"/>
  <c r="T15" i="1"/>
  <c r="U15" i="1"/>
  <c r="S15" i="1"/>
  <c r="R15" i="1"/>
  <c r="P11" i="1"/>
  <c r="P15" i="1"/>
  <c r="O17" i="1"/>
  <c r="O15" i="1"/>
  <c r="N16" i="1"/>
  <c r="N15" i="1"/>
  <c r="Q19" i="1"/>
  <c r="O7" i="3"/>
  <c r="E50" i="1"/>
  <c r="Q47" i="1" s="1"/>
  <c r="E69" i="1"/>
  <c r="M70" i="4"/>
  <c r="E70" i="4"/>
  <c r="E64" i="1"/>
  <c r="E74" i="1"/>
  <c r="I68" i="1"/>
  <c r="I64" i="1"/>
  <c r="E74" i="4"/>
  <c r="E65" i="4"/>
  <c r="I70" i="4"/>
  <c r="E70" i="1"/>
  <c r="M69" i="1"/>
  <c r="M62" i="1"/>
  <c r="E62" i="1"/>
  <c r="I62" i="1"/>
  <c r="M65" i="4"/>
  <c r="I65" i="4"/>
  <c r="E71" i="1"/>
  <c r="M67" i="4"/>
  <c r="I71" i="1"/>
  <c r="I61" i="1"/>
  <c r="E78" i="4"/>
  <c r="M74" i="1"/>
  <c r="I74" i="1"/>
  <c r="M78" i="4"/>
  <c r="I78" i="4"/>
  <c r="I73" i="1"/>
  <c r="M73" i="1"/>
  <c r="N48" i="1"/>
  <c r="E73" i="1"/>
  <c r="M71" i="1"/>
  <c r="M75" i="4"/>
  <c r="I75" i="4"/>
  <c r="E75" i="4"/>
  <c r="M70" i="1"/>
  <c r="I70" i="1"/>
  <c r="M73" i="4"/>
  <c r="E73" i="4"/>
  <c r="I73" i="4"/>
  <c r="M68" i="1"/>
  <c r="E68" i="1"/>
  <c r="M64" i="1"/>
  <c r="I67" i="4"/>
  <c r="E67" i="4"/>
  <c r="J25" i="5"/>
  <c r="E31" i="5"/>
  <c r="N25" i="5" s="1"/>
  <c r="T20" i="1"/>
  <c r="T12" i="1"/>
  <c r="M61" i="1"/>
  <c r="M74" i="4"/>
  <c r="I74" i="4"/>
  <c r="J31" i="3"/>
  <c r="P14" i="1"/>
  <c r="M77" i="4"/>
  <c r="I31" i="5"/>
  <c r="R28" i="5" s="1"/>
  <c r="K27" i="5"/>
  <c r="M10" i="5"/>
  <c r="Q9" i="5"/>
  <c r="E42" i="3"/>
  <c r="N31" i="3" s="1"/>
  <c r="J9" i="5"/>
  <c r="O22" i="1"/>
  <c r="E77" i="4"/>
  <c r="I77" i="4"/>
  <c r="R39" i="1"/>
  <c r="M14" i="5"/>
  <c r="R38" i="1"/>
  <c r="N43" i="1"/>
  <c r="M13" i="5"/>
  <c r="M64" i="4"/>
  <c r="O28" i="5"/>
  <c r="R42" i="1"/>
  <c r="S23" i="1"/>
  <c r="E15" i="5"/>
  <c r="N9" i="5" s="1"/>
  <c r="K75" i="1"/>
  <c r="M11" i="5"/>
  <c r="R37" i="1"/>
  <c r="B29" i="3"/>
  <c r="K29" i="3" s="1"/>
  <c r="U39" i="1"/>
  <c r="U45" i="1"/>
  <c r="U46" i="1"/>
  <c r="U43" i="1"/>
  <c r="P29" i="5"/>
  <c r="U14" i="1"/>
  <c r="P10" i="5"/>
  <c r="L12" i="5"/>
  <c r="K26" i="5"/>
  <c r="M37" i="1"/>
  <c r="U22" i="1"/>
  <c r="R44" i="1"/>
  <c r="R49" i="1"/>
  <c r="O11" i="5"/>
  <c r="E25" i="4"/>
  <c r="P46" i="1"/>
  <c r="P48" i="1"/>
  <c r="K30" i="5"/>
  <c r="P30" i="5"/>
  <c r="E64" i="4"/>
  <c r="R11" i="5"/>
  <c r="R13" i="5"/>
  <c r="R12" i="5"/>
  <c r="O30" i="5"/>
  <c r="M11" i="1"/>
  <c r="O29" i="5"/>
  <c r="O27" i="5"/>
  <c r="J9" i="3"/>
  <c r="P12" i="5"/>
  <c r="Q11" i="5"/>
  <c r="Q12" i="5"/>
  <c r="L28" i="5"/>
  <c r="U42" i="1"/>
  <c r="U36" i="1"/>
  <c r="S38" i="1"/>
  <c r="K12" i="5"/>
  <c r="I71" i="4"/>
  <c r="Q14" i="5"/>
  <c r="E71" i="4"/>
  <c r="K14" i="5"/>
  <c r="Q10" i="5"/>
  <c r="O25" i="5"/>
  <c r="O36" i="3"/>
  <c r="S48" i="1"/>
  <c r="I69" i="4"/>
  <c r="I63" i="1"/>
  <c r="O19" i="1"/>
  <c r="R11" i="1"/>
  <c r="R16" i="1"/>
  <c r="N19" i="1"/>
  <c r="O49" i="1"/>
  <c r="O23" i="1"/>
  <c r="K11" i="5"/>
  <c r="M9" i="5"/>
  <c r="O20" i="1"/>
  <c r="M28" i="5"/>
  <c r="E69" i="4"/>
  <c r="H75" i="1"/>
  <c r="R17" i="1"/>
  <c r="S44" i="1"/>
  <c r="O45" i="1"/>
  <c r="K34" i="3"/>
  <c r="I65" i="1"/>
  <c r="O33" i="3"/>
  <c r="R12" i="1"/>
  <c r="S46" i="1"/>
  <c r="R19" i="1"/>
  <c r="O39" i="1"/>
  <c r="K10" i="5"/>
  <c r="S19" i="1"/>
  <c r="M66" i="4"/>
  <c r="Q29" i="5"/>
  <c r="P35" i="3"/>
  <c r="P40" i="3"/>
  <c r="L35" i="3"/>
  <c r="M72" i="4"/>
  <c r="E72" i="4"/>
  <c r="I72" i="4"/>
  <c r="M71" i="4"/>
  <c r="P37" i="3"/>
  <c r="O38" i="3"/>
  <c r="L33" i="3"/>
  <c r="L38" i="3"/>
  <c r="L31" i="3"/>
  <c r="L39" i="3"/>
  <c r="K36" i="3"/>
  <c r="U40" i="1"/>
  <c r="U48" i="1"/>
  <c r="M66" i="1"/>
  <c r="S37" i="1"/>
  <c r="R36" i="1"/>
  <c r="R43" i="1"/>
  <c r="R40" i="1"/>
  <c r="O48" i="1"/>
  <c r="E66" i="1"/>
  <c r="N40" i="1"/>
  <c r="N36" i="1"/>
  <c r="N46" i="1"/>
  <c r="J50" i="1"/>
  <c r="N44" i="1"/>
  <c r="N42" i="1"/>
  <c r="N45" i="1"/>
  <c r="N39" i="1"/>
  <c r="U13" i="1"/>
  <c r="U11" i="1"/>
  <c r="U20" i="1"/>
  <c r="U19" i="1"/>
  <c r="U17" i="1"/>
  <c r="U18" i="1"/>
  <c r="T23" i="1"/>
  <c r="S20" i="1"/>
  <c r="I66" i="1"/>
  <c r="R23" i="1"/>
  <c r="Q22" i="1"/>
  <c r="Q23" i="1"/>
  <c r="P12" i="1"/>
  <c r="O11" i="1"/>
  <c r="O14" i="1"/>
  <c r="N12" i="1"/>
  <c r="M69" i="4"/>
  <c r="U37" i="1"/>
  <c r="U44" i="1"/>
  <c r="T40" i="1"/>
  <c r="L75" i="1"/>
  <c r="T38" i="1"/>
  <c r="T39" i="1"/>
  <c r="T46" i="1"/>
  <c r="T37" i="1"/>
  <c r="S40" i="1"/>
  <c r="S42" i="1"/>
  <c r="S39" i="1"/>
  <c r="S45" i="1"/>
  <c r="S36" i="1"/>
  <c r="S49" i="1"/>
  <c r="M65" i="1"/>
  <c r="R45" i="1"/>
  <c r="P49" i="1"/>
  <c r="P37" i="1"/>
  <c r="P42" i="1"/>
  <c r="P38" i="1"/>
  <c r="C75" i="1"/>
  <c r="N37" i="1"/>
  <c r="E65" i="1"/>
  <c r="U16" i="1"/>
  <c r="T14" i="1"/>
  <c r="G75" i="1"/>
  <c r="S12" i="1"/>
  <c r="R13" i="1"/>
  <c r="F75" i="1"/>
  <c r="R22" i="1"/>
  <c r="R18" i="1"/>
  <c r="P19" i="1"/>
  <c r="L24" i="1"/>
  <c r="P17" i="1"/>
  <c r="N23" i="1"/>
  <c r="I68" i="4"/>
  <c r="K79" i="4"/>
  <c r="E68" i="4"/>
  <c r="L79" i="4"/>
  <c r="M68" i="4"/>
  <c r="C79" i="4"/>
  <c r="B79" i="4"/>
  <c r="M30" i="5"/>
  <c r="M27" i="5"/>
  <c r="M29" i="5"/>
  <c r="M25" i="5"/>
  <c r="K29" i="5"/>
  <c r="K28" i="5"/>
  <c r="O10" i="5"/>
  <c r="O12" i="5"/>
  <c r="K13" i="5"/>
  <c r="P41" i="3"/>
  <c r="P38" i="3"/>
  <c r="O32" i="3"/>
  <c r="O34" i="3"/>
  <c r="O37" i="3"/>
  <c r="O40" i="3"/>
  <c r="O41" i="3"/>
  <c r="L36" i="3"/>
  <c r="K35" i="3"/>
  <c r="K33" i="3"/>
  <c r="K39" i="3"/>
  <c r="K38" i="3"/>
  <c r="K31" i="3"/>
  <c r="K40" i="3"/>
  <c r="K37" i="3"/>
  <c r="U49" i="1"/>
  <c r="T43" i="1"/>
  <c r="T42" i="1"/>
  <c r="J75" i="1"/>
  <c r="M63" i="1"/>
  <c r="E63" i="1"/>
  <c r="O40" i="1"/>
  <c r="O37" i="1"/>
  <c r="O44" i="1"/>
  <c r="O38" i="1"/>
  <c r="B75" i="1"/>
  <c r="N49" i="1"/>
  <c r="U23" i="1"/>
  <c r="U12" i="1"/>
  <c r="S18" i="1"/>
  <c r="S17" i="1"/>
  <c r="S14" i="1"/>
  <c r="S13" i="1"/>
  <c r="S11" i="1"/>
  <c r="S22" i="1"/>
  <c r="S16" i="1"/>
  <c r="R20" i="1"/>
  <c r="R14" i="1"/>
  <c r="Q11" i="1"/>
  <c r="Q13" i="1"/>
  <c r="M24" i="1"/>
  <c r="Q14" i="1"/>
  <c r="Q16" i="1"/>
  <c r="Q12" i="1"/>
  <c r="Q20" i="1"/>
  <c r="Q17" i="1"/>
  <c r="Q18" i="1"/>
  <c r="O12" i="1"/>
  <c r="O13" i="1"/>
  <c r="K24" i="1"/>
  <c r="O16" i="1"/>
  <c r="O18" i="1"/>
  <c r="N11" i="1"/>
  <c r="N22" i="1"/>
  <c r="N18" i="1"/>
  <c r="J79" i="4"/>
  <c r="E66" i="4"/>
  <c r="H79" i="4"/>
  <c r="G79" i="4"/>
  <c r="I66" i="4"/>
  <c r="L25" i="5"/>
  <c r="Q26" i="5"/>
  <c r="P26" i="5"/>
  <c r="P25" i="5"/>
  <c r="L30" i="5"/>
  <c r="P28" i="5"/>
  <c r="Q30" i="5"/>
  <c r="Q28" i="5"/>
  <c r="Q25" i="5"/>
  <c r="L26" i="5"/>
  <c r="L29" i="5"/>
  <c r="L14" i="5"/>
  <c r="L11" i="5"/>
  <c r="R9" i="5"/>
  <c r="O13" i="5"/>
  <c r="L13" i="5"/>
  <c r="P11" i="5"/>
  <c r="P14" i="5"/>
  <c r="R14" i="5"/>
  <c r="O9" i="5"/>
  <c r="L9" i="5"/>
  <c r="P9" i="5"/>
  <c r="P33" i="3"/>
  <c r="P32" i="3"/>
  <c r="L37" i="3"/>
  <c r="L34" i="3"/>
  <c r="O35" i="3"/>
  <c r="P34" i="3"/>
  <c r="P36" i="3"/>
  <c r="L32" i="3"/>
  <c r="K32" i="3"/>
  <c r="L41" i="3"/>
  <c r="D75" i="1"/>
  <c r="E61" i="1"/>
  <c r="T45" i="1"/>
  <c r="P43" i="1"/>
  <c r="P39" i="1"/>
  <c r="L50" i="1"/>
  <c r="P45" i="1"/>
  <c r="U38" i="1"/>
  <c r="R46" i="1"/>
  <c r="T36" i="1"/>
  <c r="T44" i="1"/>
  <c r="K50" i="1"/>
  <c r="T48" i="1"/>
  <c r="P36" i="1"/>
  <c r="P44" i="1"/>
  <c r="O46" i="1"/>
  <c r="O36" i="1"/>
  <c r="O42" i="1"/>
  <c r="J24" i="1"/>
  <c r="P16" i="1"/>
  <c r="P23" i="1"/>
  <c r="P22" i="1"/>
  <c r="N20" i="1"/>
  <c r="N14" i="1"/>
  <c r="N13" i="1"/>
  <c r="T18" i="1"/>
  <c r="P18" i="1"/>
  <c r="P13" i="1"/>
  <c r="T19" i="1"/>
  <c r="T11" i="1"/>
  <c r="T13" i="1"/>
  <c r="P20" i="1"/>
  <c r="N17" i="1"/>
  <c r="T22" i="1"/>
  <c r="T17" i="1"/>
  <c r="T16" i="1"/>
  <c r="D79" i="4"/>
  <c r="F23" i="5"/>
  <c r="O23" i="5" s="1"/>
  <c r="O7" i="5"/>
  <c r="F29" i="3"/>
  <c r="O29" i="3" s="1"/>
  <c r="F34" i="1"/>
  <c r="N34" i="1"/>
  <c r="B59" i="1"/>
  <c r="B7" i="5"/>
  <c r="N8" i="1"/>
  <c r="F79" i="4"/>
  <c r="I64" i="4"/>
  <c r="J20" i="3" l="1"/>
  <c r="Q11" i="4"/>
  <c r="Q22" i="4"/>
  <c r="U38" i="4"/>
  <c r="U49" i="4"/>
  <c r="Q38" i="4"/>
  <c r="Q49" i="4"/>
  <c r="R25" i="4"/>
  <c r="Q15" i="4"/>
  <c r="M25" i="4"/>
  <c r="Q19" i="4"/>
  <c r="Q10" i="4"/>
  <c r="Q24" i="4"/>
  <c r="Q18" i="4"/>
  <c r="Q12" i="4"/>
  <c r="Q21" i="4"/>
  <c r="Q23" i="4"/>
  <c r="Q17" i="4"/>
  <c r="Q16" i="4"/>
  <c r="Q14" i="4"/>
  <c r="Q13" i="4"/>
  <c r="T25" i="4"/>
  <c r="M52" i="4"/>
  <c r="Q46" i="4"/>
  <c r="Q42" i="4"/>
  <c r="Q37" i="4"/>
  <c r="Q51" i="4"/>
  <c r="Q45" i="4"/>
  <c r="Q39" i="4"/>
  <c r="Q48" i="4"/>
  <c r="Q50" i="4"/>
  <c r="Q44" i="4"/>
  <c r="Q43" i="4"/>
  <c r="Q41" i="4"/>
  <c r="Q40" i="4"/>
  <c r="R35" i="3"/>
  <c r="R34" i="3"/>
  <c r="R41" i="3"/>
  <c r="R38" i="3"/>
  <c r="R32" i="3"/>
  <c r="R39" i="3"/>
  <c r="R40" i="3"/>
  <c r="R36" i="3"/>
  <c r="R37" i="3"/>
  <c r="R33" i="3"/>
  <c r="S52" i="4"/>
  <c r="P25" i="4"/>
  <c r="N25" i="4"/>
  <c r="T52" i="4"/>
  <c r="R52" i="4"/>
  <c r="N52" i="4"/>
  <c r="R13" i="3"/>
  <c r="R12" i="3"/>
  <c r="R19" i="3"/>
  <c r="R16" i="3"/>
  <c r="R17" i="3"/>
  <c r="R10" i="3"/>
  <c r="R18" i="3"/>
  <c r="R14" i="3"/>
  <c r="R15" i="3"/>
  <c r="R11" i="3"/>
  <c r="O52" i="4"/>
  <c r="P52" i="4"/>
  <c r="S25" i="4"/>
  <c r="U19" i="4"/>
  <c r="U15" i="4"/>
  <c r="U10" i="4"/>
  <c r="U24" i="4"/>
  <c r="U18" i="4"/>
  <c r="U12" i="4"/>
  <c r="U21" i="4"/>
  <c r="U23" i="4"/>
  <c r="U17" i="4"/>
  <c r="U16" i="4"/>
  <c r="U14" i="4"/>
  <c r="U13" i="4"/>
  <c r="U42" i="4"/>
  <c r="U46" i="4"/>
  <c r="U37" i="4"/>
  <c r="U51" i="4"/>
  <c r="U45" i="4"/>
  <c r="U39" i="4"/>
  <c r="U48" i="4"/>
  <c r="U50" i="4"/>
  <c r="U43" i="4"/>
  <c r="U44" i="4"/>
  <c r="U41" i="4"/>
  <c r="U40" i="4"/>
  <c r="U11" i="4"/>
  <c r="O25" i="4"/>
  <c r="N11" i="5"/>
  <c r="M42" i="3"/>
  <c r="R15" i="5"/>
  <c r="Q42" i="3"/>
  <c r="Q43" i="1"/>
  <c r="Q41" i="1"/>
  <c r="Q48" i="1"/>
  <c r="Q46" i="1"/>
  <c r="Q49" i="1"/>
  <c r="Q40" i="1"/>
  <c r="Q36" i="1"/>
  <c r="Q37" i="1"/>
  <c r="Q39" i="1"/>
  <c r="Q44" i="1"/>
  <c r="Q38" i="1"/>
  <c r="Q42" i="1"/>
  <c r="M50" i="1"/>
  <c r="Q45" i="1"/>
  <c r="I75" i="1"/>
  <c r="M20" i="3"/>
  <c r="N29" i="5"/>
  <c r="N30" i="5"/>
  <c r="K15" i="5"/>
  <c r="J31" i="5"/>
  <c r="N26" i="5"/>
  <c r="N27" i="5"/>
  <c r="N28" i="5"/>
  <c r="J15" i="5"/>
  <c r="R29" i="5"/>
  <c r="R27" i="5"/>
  <c r="R26" i="5"/>
  <c r="R30" i="5"/>
  <c r="O15" i="5"/>
  <c r="N13" i="5"/>
  <c r="N10" i="5"/>
  <c r="N12" i="5"/>
  <c r="S50" i="1"/>
  <c r="O50" i="1"/>
  <c r="N35" i="3"/>
  <c r="N34" i="3"/>
  <c r="N40" i="3"/>
  <c r="N36" i="3"/>
  <c r="J42" i="3"/>
  <c r="N37" i="3"/>
  <c r="N41" i="3"/>
  <c r="N38" i="3"/>
  <c r="N32" i="3"/>
  <c r="N33" i="3"/>
  <c r="N39" i="3"/>
  <c r="M15" i="5"/>
  <c r="R25" i="5"/>
  <c r="R24" i="1"/>
  <c r="N24" i="1"/>
  <c r="N14" i="5"/>
  <c r="M31" i="5"/>
  <c r="N50" i="1"/>
  <c r="O31" i="5"/>
  <c r="Q15" i="5"/>
  <c r="P15" i="5"/>
  <c r="E79" i="4"/>
  <c r="K31" i="5"/>
  <c r="P42" i="3"/>
  <c r="L42" i="3"/>
  <c r="O20" i="3"/>
  <c r="K20" i="3"/>
  <c r="N20" i="3"/>
  <c r="I79" i="4"/>
  <c r="M79" i="4"/>
  <c r="O42" i="3"/>
  <c r="K42" i="3"/>
  <c r="P20" i="3"/>
  <c r="M75" i="1"/>
  <c r="U50" i="1"/>
  <c r="R50" i="1"/>
  <c r="U24" i="1"/>
  <c r="Q24" i="1"/>
  <c r="S24" i="1"/>
  <c r="P24" i="1"/>
  <c r="O24" i="1"/>
  <c r="Q31" i="5"/>
  <c r="T50" i="1"/>
  <c r="P50" i="1"/>
  <c r="E75" i="1"/>
  <c r="T24" i="1"/>
  <c r="P31" i="5"/>
  <c r="L31" i="5"/>
  <c r="L15" i="5"/>
  <c r="L20" i="3"/>
  <c r="Q20" i="3"/>
  <c r="F59" i="1"/>
  <c r="J59" i="1" s="1"/>
  <c r="R34" i="1"/>
  <c r="B23" i="5"/>
  <c r="K23" i="5" s="1"/>
  <c r="K7" i="5"/>
  <c r="R42" i="3" l="1"/>
  <c r="R20" i="3"/>
  <c r="U52" i="4"/>
  <c r="Q25" i="4"/>
  <c r="Q52" i="4"/>
  <c r="U25" i="4"/>
  <c r="Q50" i="1"/>
  <c r="N31" i="5"/>
  <c r="R31" i="5"/>
  <c r="N15" i="5"/>
  <c r="N4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tc={488E32AF-07A8-44A6-AE1C-BEE57DB74331}</author>
  </authors>
  <commentList>
    <comment ref="B14" authorId="0" shapeId="0" xr:uid="{488E32AF-07A8-44A6-AE1C-BEE57DB74331}">
      <text>
        <t>[Threaded comment]
Your version of Excel allows you to read this threaded comment; however, any edits to it will get removed if the file is opened in a newer version of Excel. Learn more: https://go.microsoft.com/fwlink/?linkid=870924
Comment:
    Didn't match up with 2020 number from last year. Immaterial amount though, likely can be ignored.</t>
      </text>
    </comment>
  </commentList>
</comments>
</file>

<file path=xl/sharedStrings.xml><?xml version="1.0" encoding="utf-8"?>
<sst xmlns="http://schemas.openxmlformats.org/spreadsheetml/2006/main" count="353" uniqueCount="55">
  <si>
    <t>Company</t>
  </si>
  <si>
    <t>Recur.</t>
  </si>
  <si>
    <t>Port.</t>
  </si>
  <si>
    <t>Retro.</t>
  </si>
  <si>
    <t>Total</t>
  </si>
  <si>
    <t>Percentage</t>
  </si>
  <si>
    <t>Increase</t>
  </si>
  <si>
    <t>Optimum Re (US)</t>
  </si>
  <si>
    <t>TOTALS</t>
  </si>
  <si>
    <t>Munich Re (Canada)</t>
  </si>
  <si>
    <t>Optimum Re (Canada)</t>
  </si>
  <si>
    <t>RGA Re (Canada)</t>
  </si>
  <si>
    <t xml:space="preserve"> </t>
  </si>
  <si>
    <t xml:space="preserve">Swiss Re </t>
  </si>
  <si>
    <t xml:space="preserve">Canada Life </t>
  </si>
  <si>
    <t>Canada Life</t>
  </si>
  <si>
    <t>Swiss Re</t>
  </si>
  <si>
    <t>General Re Life</t>
  </si>
  <si>
    <t>Pacific Life</t>
  </si>
  <si>
    <t>Retro</t>
  </si>
  <si>
    <t>Group Reinsurance Plus (Hartford)</t>
  </si>
  <si>
    <t>SCOR Global Life</t>
  </si>
  <si>
    <t>Percentage Increase</t>
  </si>
  <si>
    <t>Employers Re Corp.</t>
  </si>
  <si>
    <t>SCOR Global Life (Canada)</t>
  </si>
  <si>
    <t>Munich Re (US)</t>
  </si>
  <si>
    <t>Port</t>
  </si>
  <si>
    <t>Trad</t>
  </si>
  <si>
    <t>Hannover Life Re</t>
  </si>
  <si>
    <t>Berkshire Hathaway Group (Sun)</t>
  </si>
  <si>
    <t xml:space="preserve">    Ordinary Reinsurance New Business</t>
  </si>
  <si>
    <t>Berkshire Hathaway Group</t>
  </si>
  <si>
    <t xml:space="preserve">SCOR Global Life </t>
  </si>
  <si>
    <t>Ordinary Reinsurance In Force</t>
  </si>
  <si>
    <t>Ordinary Reinsurance New Business</t>
  </si>
  <si>
    <t>Market Share Percentages</t>
  </si>
  <si>
    <t>Group Reinsurance New Business (Premium)</t>
  </si>
  <si>
    <t>Group Reinsurance In Force (Premium)</t>
  </si>
  <si>
    <t xml:space="preserve">Employers Re Corp. </t>
  </si>
  <si>
    <t>SCOR Global Life (US)</t>
  </si>
  <si>
    <t>Hannover Life Re (Canada)</t>
  </si>
  <si>
    <t>PartnerRe</t>
  </si>
  <si>
    <t>U.S. ORDINARY REINSURANCE (AMOUNTS IN $U.S. MILLIONS)</t>
  </si>
  <si>
    <t>CANADIAN ORDINARY REINSURANCE (AMOUNTS IN $CAN MILLIONS)</t>
  </si>
  <si>
    <t>RGA Reinsurance Company</t>
  </si>
  <si>
    <t>RMA</t>
  </si>
  <si>
    <t>Equitable</t>
  </si>
  <si>
    <t>U.S. ORDINARY REINSURANCE NEW BUSINESS MARKET SHARE PERCENTAGES FOR 2020 AND 2021 (AMOUNTS IN $U.S. MILLIONS)</t>
  </si>
  <si>
    <t>CANADIAN ORDINARY REINSURANCE NEW BUSINESS MARKET SHARE PERCENTAGES FOR 2020 AND 2021 (AMOUNTS IN $CAN MILLIONS)</t>
  </si>
  <si>
    <t>CANADIAN ORDINARY REINSURANCE IN FORCE MARKET SHARE PERCENTAGES FOR 2020 AND 2021 (AMOUNTS IN $CAN MILLIONS)</t>
  </si>
  <si>
    <t>U.S. ORDINARY REINSURANCE IN FORCE MARKET SHARE PERCENTAGES FOR 2020 AND 2021 (AMOUNTS IN $U.S. MILLIONS)</t>
  </si>
  <si>
    <t>U.S. GROUP REINSURANCE PREMIUM NEW BUSINESS MARKET SHARE PERCENTAGES FOR 2020 AND 2021 (AMOUNTS IN $U.S. 000s)</t>
  </si>
  <si>
    <t>U.S. GROUP REINSURANCE PREMIUM IN FORCE MARKET SHARE PERCENTAGES FOR 2020 AND 2021 (AMOUNTS IN $U.S. 000s)</t>
  </si>
  <si>
    <t>CANADIAN GROUP REINSURANCE PREMIUM NEW BUSINESS MARKET SHARE PERCENTAGES FOR 2020 AND 2021 (AMOUNTS IN $CAN 000s)</t>
  </si>
  <si>
    <t>CANADIAN GROUP REINSURANCE PREMIUM IN FORCE MARKET SHARE PERCENTAGES FOR 2020 AND 2021 (AMOUNTS IN $CAN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</si>
</sst>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d\-mmm\-yy;@"/>
  </numFmts>
  <fonts count="9" x14ac:knownFonts="1">
    <font>
      <sz val="10"/>
      <name val="Arial"/>
    </font>
    <font>
      <sz val="10"/>
      <color theme="1"/>
      <name val="Arial"/>
      <family val="2"/>
    </font>
    <font>
      <sz val="10"/>
      <name val="Arial"/>
      <family val="2"/>
    </font>
    <font>
      <sz val="11"/>
      <name val="Arial"/>
      <family val="2"/>
    </font>
    <font>
      <b/>
      <sz val="11"/>
      <name val="Arial"/>
      <family val="2"/>
    </font>
    <font>
      <b/>
      <sz val="11"/>
      <color theme="0"/>
      <name val="Arial"/>
      <family val="2"/>
    </font>
    <font>
      <sz val="11"/>
      <color theme="1"/>
      <name val="Arial"/>
      <family val="2"/>
    </font>
    <font>
      <b/>
      <sz val="11"/>
      <color theme="1"/>
      <name val="Arial"/>
      <family val="2"/>
    </font>
    <font>
      <sz val="10"/>
      <name val="Arial"/>
      <family val="2"/>
    </font>
  </fonts>
  <fills count="4">
    <fill>
      <patternFill patternType="none"/>
    </fill>
    <fill>
      <patternFill patternType="gray125"/>
    </fill>
    <fill>
      <patternFill patternType="solid">
        <fgColor theme="3"/>
        <bgColor indexed="64"/>
      </patternFill>
    </fill>
    <fill>
      <patternFill patternType="solid">
        <fgColor rgb="FFFFFF0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double">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s>
  <cellStyleXfs count="5">
    <xf numFmtId="0" fontId="0" fillId="0" borderId="0" applyBorder="0"/>
    <xf numFmtId="43" fontId="2" fillId="0" borderId="0" applyFont="0" applyFill="0" applyBorder="0" applyAlignment="0" applyProtection="0"/>
    <xf numFmtId="9" fontId="8" fillId="0" borderId="0" applyFont="0" applyFill="0" applyBorder="0" applyAlignment="0" applyProtection="0"/>
    <xf numFmtId="0" fontId="2" fillId="0" borderId="0" applyBorder="0"/>
    <xf numFmtId="9" fontId="2" fillId="0" borderId="0" applyFont="0" applyFill="0" applyBorder="0" applyAlignment="0" applyProtection="0"/>
  </cellStyleXfs>
  <cellXfs count="130">
    <xf numFmtId="0" fontId="0" fillId="0" borderId="0" xfId="0"/>
    <xf numFmtId="0" fontId="3" fillId="0" borderId="0" xfId="0" applyFont="1"/>
    <xf numFmtId="0" fontId="4" fillId="0" borderId="0" xfId="0" applyFont="1"/>
    <xf numFmtId="14" fontId="3" fillId="0" borderId="0" xfId="0" applyNumberFormat="1" applyFont="1"/>
    <xf numFmtId="0" fontId="3" fillId="0" borderId="0" xfId="0" applyFont="1" applyBorder="1"/>
    <xf numFmtId="0" fontId="4" fillId="0" borderId="1" xfId="0" applyFont="1" applyBorder="1"/>
    <xf numFmtId="164" fontId="4" fillId="0" borderId="2" xfId="0" applyNumberFormat="1" applyFont="1" applyBorder="1"/>
    <xf numFmtId="164" fontId="4" fillId="0" borderId="3" xfId="0" applyNumberFormat="1" applyFont="1" applyBorder="1"/>
    <xf numFmtId="164" fontId="4" fillId="0" borderId="5" xfId="0" applyNumberFormat="1" applyFont="1" applyBorder="1"/>
    <xf numFmtId="0" fontId="4" fillId="0" borderId="0" xfId="0" applyFont="1" applyFill="1" applyBorder="1"/>
    <xf numFmtId="3" fontId="4" fillId="0" borderId="0" xfId="0" applyNumberFormat="1" applyFont="1" applyBorder="1"/>
    <xf numFmtId="10" fontId="4" fillId="0" borderId="0" xfId="0" applyNumberFormat="1" applyFont="1" applyBorder="1"/>
    <xf numFmtId="164" fontId="4" fillId="0" borderId="0" xfId="0" applyNumberFormat="1" applyFont="1" applyBorder="1"/>
    <xf numFmtId="0" fontId="3" fillId="0" borderId="8" xfId="0" applyFont="1" applyFill="1" applyBorder="1"/>
    <xf numFmtId="3" fontId="3" fillId="0" borderId="0" xfId="0" applyNumberFormat="1" applyFont="1" applyFill="1" applyBorder="1"/>
    <xf numFmtId="3" fontId="3" fillId="0" borderId="9" xfId="0" applyNumberFormat="1" applyFont="1" applyFill="1" applyBorder="1"/>
    <xf numFmtId="3" fontId="3" fillId="0" borderId="10" xfId="0" applyNumberFormat="1" applyFont="1" applyFill="1" applyBorder="1"/>
    <xf numFmtId="3" fontId="3" fillId="0" borderId="12" xfId="0" applyNumberFormat="1" applyFont="1" applyFill="1" applyBorder="1"/>
    <xf numFmtId="15" fontId="3" fillId="0" borderId="0" xfId="0" applyNumberFormat="1" applyFont="1"/>
    <xf numFmtId="0" fontId="0" fillId="0" borderId="0" xfId="0" applyFill="1"/>
    <xf numFmtId="0" fontId="3" fillId="0" borderId="0" xfId="0" applyFont="1" applyFill="1" applyBorder="1"/>
    <xf numFmtId="0" fontId="4" fillId="0" borderId="1" xfId="0" applyFont="1" applyFill="1" applyBorder="1"/>
    <xf numFmtId="3" fontId="4" fillId="0" borderId="2" xfId="0" applyNumberFormat="1" applyFont="1" applyFill="1" applyBorder="1"/>
    <xf numFmtId="3" fontId="4" fillId="0" borderId="3" xfId="0" applyNumberFormat="1" applyFont="1" applyFill="1" applyBorder="1"/>
    <xf numFmtId="164" fontId="4" fillId="0" borderId="2" xfId="0" applyNumberFormat="1" applyFont="1" applyFill="1" applyBorder="1"/>
    <xf numFmtId="164" fontId="4" fillId="0" borderId="3" xfId="0" applyNumberFormat="1" applyFont="1" applyFill="1" applyBorder="1"/>
    <xf numFmtId="164" fontId="4" fillId="0" borderId="6" xfId="0" applyNumberFormat="1" applyFont="1" applyFill="1" applyBorder="1"/>
    <xf numFmtId="0" fontId="3" fillId="0" borderId="0" xfId="0" applyFont="1" applyFill="1"/>
    <xf numFmtId="14" fontId="3" fillId="0" borderId="0" xfId="0" applyNumberFormat="1" applyFont="1" applyFill="1"/>
    <xf numFmtId="164" fontId="3" fillId="0" borderId="0" xfId="0" applyNumberFormat="1" applyFont="1" applyFill="1" applyBorder="1"/>
    <xf numFmtId="0" fontId="4" fillId="0" borderId="0" xfId="0" applyFont="1" applyFill="1"/>
    <xf numFmtId="3" fontId="4" fillId="0" borderId="6" xfId="0" applyNumberFormat="1" applyFont="1" applyFill="1" applyBorder="1"/>
    <xf numFmtId="0" fontId="3" fillId="0" borderId="0" xfId="0" quotePrefix="1" applyFont="1"/>
    <xf numFmtId="37" fontId="3" fillId="0" borderId="12" xfId="1" applyNumberFormat="1" applyFont="1" applyFill="1" applyBorder="1"/>
    <xf numFmtId="37" fontId="3" fillId="0" borderId="0" xfId="1" applyNumberFormat="1" applyFont="1" applyFill="1" applyBorder="1"/>
    <xf numFmtId="3" fontId="3" fillId="0" borderId="0" xfId="0" applyNumberFormat="1" applyFont="1" applyFill="1" applyBorder="1" applyAlignment="1">
      <alignment horizontal="right"/>
    </xf>
    <xf numFmtId="3" fontId="3" fillId="0" borderId="9" xfId="0" applyNumberFormat="1" applyFont="1" applyFill="1" applyBorder="1" applyAlignment="1">
      <alignment horizontal="right"/>
    </xf>
    <xf numFmtId="9" fontId="3" fillId="0" borderId="0" xfId="0" applyNumberFormat="1" applyFont="1"/>
    <xf numFmtId="165" fontId="3" fillId="0" borderId="0" xfId="0" applyNumberFormat="1" applyFont="1"/>
    <xf numFmtId="37" fontId="3" fillId="0" borderId="0" xfId="1" applyNumberFormat="1" applyFont="1" applyFill="1" applyBorder="1" applyAlignment="1">
      <alignment horizontal="right"/>
    </xf>
    <xf numFmtId="165" fontId="3" fillId="0" borderId="0" xfId="0" applyNumberFormat="1" applyFont="1" applyFill="1"/>
    <xf numFmtId="37" fontId="3" fillId="0" borderId="27" xfId="1" applyNumberFormat="1" applyFont="1" applyFill="1" applyBorder="1"/>
    <xf numFmtId="3" fontId="3" fillId="0" borderId="0" xfId="0" applyNumberFormat="1" applyFont="1" applyFill="1"/>
    <xf numFmtId="0" fontId="5" fillId="2" borderId="14" xfId="0" applyFont="1" applyFill="1" applyBorder="1"/>
    <xf numFmtId="0" fontId="5" fillId="2" borderId="15" xfId="0" applyFont="1" applyFill="1" applyBorder="1"/>
    <xf numFmtId="0" fontId="5" fillId="2" borderId="16" xfId="0" applyFont="1" applyFill="1" applyBorder="1"/>
    <xf numFmtId="0" fontId="5" fillId="2" borderId="17" xfId="0" applyFont="1" applyFill="1" applyBorder="1"/>
    <xf numFmtId="0" fontId="5" fillId="2" borderId="0" xfId="0" applyFont="1" applyFill="1" applyBorder="1"/>
    <xf numFmtId="0" fontId="5" fillId="2" borderId="10" xfId="0" applyFont="1" applyFill="1" applyBorder="1"/>
    <xf numFmtId="0" fontId="5" fillId="2" borderId="8" xfId="0" applyFont="1" applyFill="1" applyBorder="1"/>
    <xf numFmtId="0" fontId="5" fillId="2" borderId="9" xfId="0" applyFont="1" applyFill="1" applyBorder="1"/>
    <xf numFmtId="0" fontId="5" fillId="2" borderId="12" xfId="0" applyFont="1" applyFill="1" applyBorder="1"/>
    <xf numFmtId="0" fontId="5" fillId="2" borderId="9" xfId="0" applyFont="1" applyFill="1" applyBorder="1" applyAlignment="1">
      <alignment horizontal="center"/>
    </xf>
    <xf numFmtId="0" fontId="5" fillId="2" borderId="18" xfId="0" applyFont="1" applyFill="1" applyBorder="1"/>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4" xfId="0" applyFont="1" applyFill="1" applyBorder="1"/>
    <xf numFmtId="0" fontId="5" fillId="2" borderId="11" xfId="0" applyFont="1" applyFill="1" applyBorder="1"/>
    <xf numFmtId="0" fontId="5" fillId="2" borderId="11" xfId="0" applyFont="1" applyFill="1" applyBorder="1" applyAlignment="1">
      <alignment horizontal="center"/>
    </xf>
    <xf numFmtId="0" fontId="5" fillId="2" borderId="21" xfId="0" applyFont="1" applyFill="1" applyBorder="1" applyAlignment="1">
      <alignment horizontal="center"/>
    </xf>
    <xf numFmtId="0" fontId="5" fillId="2" borderId="23" xfId="0" applyFont="1" applyFill="1" applyBorder="1" applyAlignment="1">
      <alignment horizontal="center"/>
    </xf>
    <xf numFmtId="164" fontId="3" fillId="0" borderId="12" xfId="0" applyNumberFormat="1" applyFont="1" applyFill="1" applyBorder="1"/>
    <xf numFmtId="164" fontId="3" fillId="0" borderId="9" xfId="0" applyNumberFormat="1" applyFont="1" applyFill="1" applyBorder="1"/>
    <xf numFmtId="164" fontId="3" fillId="0" borderId="10" xfId="0" applyNumberFormat="1" applyFont="1" applyFill="1" applyBorder="1"/>
    <xf numFmtId="164" fontId="4" fillId="0" borderId="7" xfId="0" applyNumberFormat="1" applyFont="1" applyFill="1" applyBorder="1"/>
    <xf numFmtId="164" fontId="3" fillId="0" borderId="26" xfId="0" applyNumberFormat="1" applyFont="1" applyFill="1" applyBorder="1"/>
    <xf numFmtId="164" fontId="3" fillId="0" borderId="25" xfId="0" applyNumberFormat="1" applyFont="1" applyFill="1" applyBorder="1"/>
    <xf numFmtId="164" fontId="3" fillId="0" borderId="11" xfId="0" applyNumberFormat="1" applyFont="1" applyFill="1" applyBorder="1"/>
    <xf numFmtId="164" fontId="3" fillId="0" borderId="13" xfId="0" applyNumberFormat="1" applyFont="1" applyFill="1" applyBorder="1"/>
    <xf numFmtId="164" fontId="4" fillId="0" borderId="4" xfId="0" applyNumberFormat="1" applyFont="1" applyBorder="1"/>
    <xf numFmtId="3" fontId="3" fillId="0" borderId="0" xfId="0" applyNumberFormat="1" applyFont="1"/>
    <xf numFmtId="164" fontId="3" fillId="0" borderId="28" xfId="0" applyNumberFormat="1" applyFont="1" applyFill="1" applyBorder="1"/>
    <xf numFmtId="3" fontId="3" fillId="0" borderId="29" xfId="0" applyNumberFormat="1" applyFont="1" applyFill="1" applyBorder="1"/>
    <xf numFmtId="0" fontId="5" fillId="2" borderId="9" xfId="0" applyFont="1" applyFill="1" applyBorder="1" applyAlignment="1">
      <alignment horizontal="center"/>
    </xf>
    <xf numFmtId="3" fontId="4" fillId="0" borderId="7" xfId="0" applyNumberFormat="1" applyFont="1" applyFill="1" applyBorder="1"/>
    <xf numFmtId="164" fontId="4" fillId="0" borderId="4" xfId="0" applyNumberFormat="1" applyFont="1" applyFill="1" applyBorder="1"/>
    <xf numFmtId="164" fontId="4" fillId="0" borderId="5" xfId="0" applyNumberFormat="1" applyFont="1" applyFill="1" applyBorder="1"/>
    <xf numFmtId="0" fontId="6" fillId="0" borderId="8" xfId="0" applyFont="1" applyFill="1" applyBorder="1"/>
    <xf numFmtId="3" fontId="6" fillId="0" borderId="0" xfId="0" applyNumberFormat="1" applyFont="1" applyFill="1" applyBorder="1"/>
    <xf numFmtId="3" fontId="6" fillId="0" borderId="9" xfId="0" applyNumberFormat="1" applyFont="1" applyFill="1" applyBorder="1"/>
    <xf numFmtId="164" fontId="6" fillId="0" borderId="12" xfId="0" applyNumberFormat="1" applyFont="1" applyFill="1" applyBorder="1"/>
    <xf numFmtId="164" fontId="6" fillId="0" borderId="0" xfId="0" applyNumberFormat="1" applyFont="1" applyFill="1" applyBorder="1"/>
    <xf numFmtId="164" fontId="6" fillId="0" borderId="9" xfId="0" applyNumberFormat="1" applyFont="1" applyFill="1" applyBorder="1"/>
    <xf numFmtId="164" fontId="6" fillId="0" borderId="10" xfId="0" applyNumberFormat="1" applyFont="1" applyFill="1" applyBorder="1"/>
    <xf numFmtId="0" fontId="1" fillId="0" borderId="0" xfId="0" applyFont="1" applyFill="1"/>
    <xf numFmtId="3" fontId="6" fillId="0" borderId="9" xfId="0" applyNumberFormat="1" applyFont="1" applyFill="1" applyBorder="1" applyAlignment="1">
      <alignment horizontal="right"/>
    </xf>
    <xf numFmtId="3" fontId="6" fillId="0" borderId="12" xfId="0" applyNumberFormat="1" applyFont="1" applyFill="1" applyBorder="1"/>
    <xf numFmtId="3" fontId="7" fillId="0" borderId="2" xfId="0" applyNumberFormat="1" applyFont="1" applyFill="1" applyBorder="1"/>
    <xf numFmtId="3" fontId="7" fillId="0" borderId="3" xfId="0" applyNumberFormat="1" applyFont="1" applyFill="1" applyBorder="1"/>
    <xf numFmtId="0" fontId="7" fillId="0" borderId="1" xfId="0" applyFont="1" applyFill="1" applyBorder="1"/>
    <xf numFmtId="164" fontId="7" fillId="0" borderId="2" xfId="0" applyNumberFormat="1" applyFont="1" applyFill="1" applyBorder="1"/>
    <xf numFmtId="164" fontId="7" fillId="0" borderId="3" xfId="0" applyNumberFormat="1" applyFont="1" applyFill="1" applyBorder="1"/>
    <xf numFmtId="164" fontId="7" fillId="0" borderId="6" xfId="0" applyNumberFormat="1" applyFont="1" applyFill="1" applyBorder="1"/>
    <xf numFmtId="3" fontId="6" fillId="0" borderId="10" xfId="0" applyNumberFormat="1" applyFont="1" applyFill="1" applyBorder="1"/>
    <xf numFmtId="3" fontId="7" fillId="0" borderId="7" xfId="0" applyNumberFormat="1" applyFont="1" applyFill="1" applyBorder="1"/>
    <xf numFmtId="3" fontId="7" fillId="0" borderId="6" xfId="0" applyNumberFormat="1" applyFont="1" applyFill="1" applyBorder="1"/>
    <xf numFmtId="37" fontId="6" fillId="0" borderId="0" xfId="1" applyNumberFormat="1" applyFont="1" applyFill="1" applyBorder="1"/>
    <xf numFmtId="164" fontId="6" fillId="0" borderId="11" xfId="0" applyNumberFormat="1" applyFont="1" applyFill="1" applyBorder="1"/>
    <xf numFmtId="164" fontId="6" fillId="0" borderId="13" xfId="0" applyNumberFormat="1" applyFont="1" applyFill="1" applyBorder="1"/>
    <xf numFmtId="37" fontId="6" fillId="0" borderId="12" xfId="1" applyNumberFormat="1" applyFont="1" applyFill="1" applyBorder="1"/>
    <xf numFmtId="9" fontId="0" fillId="0" borderId="0" xfId="2" applyFont="1"/>
    <xf numFmtId="3" fontId="4" fillId="3" borderId="2" xfId="0" applyNumberFormat="1" applyFont="1" applyFill="1" applyBorder="1"/>
    <xf numFmtId="3" fontId="0" fillId="0" borderId="0" xfId="0" applyNumberFormat="1"/>
    <xf numFmtId="0" fontId="4" fillId="0" borderId="0" xfId="0" applyFont="1" applyFill="1" applyBorder="1" applyAlignment="1">
      <alignment horizontal="center"/>
    </xf>
    <xf numFmtId="0" fontId="4" fillId="0" borderId="0" xfId="0" applyFont="1" applyFill="1" applyAlignment="1">
      <alignment horizontal="center"/>
    </xf>
    <xf numFmtId="0" fontId="5" fillId="2" borderId="12" xfId="0" applyFont="1" applyFill="1" applyBorder="1" applyAlignment="1">
      <alignment horizontal="center"/>
    </xf>
    <xf numFmtId="0" fontId="5" fillId="2" borderId="0" xfId="0" applyFont="1" applyFill="1" applyBorder="1" applyAlignment="1">
      <alignment horizontal="center"/>
    </xf>
    <xf numFmtId="0" fontId="5" fillId="2" borderId="10" xfId="0" applyFont="1" applyFill="1" applyBorder="1" applyAlignment="1">
      <alignment horizontal="center"/>
    </xf>
    <xf numFmtId="0" fontId="5" fillId="2" borderId="9" xfId="0" applyFont="1" applyFill="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5" fillId="2" borderId="13" xfId="0" applyFont="1" applyFill="1" applyBorder="1" applyAlignment="1">
      <alignment horizontal="center"/>
    </xf>
    <xf numFmtId="0" fontId="3" fillId="0" borderId="8" xfId="3" applyFont="1" applyFill="1" applyBorder="1"/>
    <xf numFmtId="3" fontId="3" fillId="0" borderId="0" xfId="3" applyNumberFormat="1" applyFont="1" applyFill="1" applyBorder="1"/>
    <xf numFmtId="3" fontId="3" fillId="0" borderId="9" xfId="3" applyNumberFormat="1" applyFont="1" applyFill="1" applyBorder="1"/>
    <xf numFmtId="164" fontId="3" fillId="0" borderId="0" xfId="3" applyNumberFormat="1" applyFont="1" applyFill="1" applyBorder="1"/>
    <xf numFmtId="3" fontId="3" fillId="0" borderId="9" xfId="3" applyNumberFormat="1" applyFont="1" applyFill="1" applyBorder="1" applyAlignment="1">
      <alignment horizontal="right"/>
    </xf>
    <xf numFmtId="164" fontId="3" fillId="0" borderId="12" xfId="3" applyNumberFormat="1" applyFont="1" applyFill="1" applyBorder="1"/>
    <xf numFmtId="164" fontId="3" fillId="0" borderId="9" xfId="3" applyNumberFormat="1" applyFont="1" applyFill="1" applyBorder="1"/>
    <xf numFmtId="164" fontId="3" fillId="0" borderId="10" xfId="3" applyNumberFormat="1" applyFont="1" applyFill="1" applyBorder="1"/>
    <xf numFmtId="0" fontId="3" fillId="0" borderId="8" xfId="3" applyFont="1" applyFill="1" applyBorder="1"/>
    <xf numFmtId="3" fontId="3" fillId="0" borderId="0" xfId="3" applyNumberFormat="1" applyFont="1" applyFill="1" applyBorder="1"/>
    <xf numFmtId="3" fontId="3" fillId="0" borderId="9" xfId="3" applyNumberFormat="1" applyFont="1" applyFill="1" applyBorder="1"/>
    <xf numFmtId="164" fontId="3" fillId="0" borderId="0" xfId="3" applyNumberFormat="1" applyFont="1" applyFill="1" applyBorder="1"/>
    <xf numFmtId="164" fontId="3" fillId="0" borderId="12" xfId="3" applyNumberFormat="1" applyFont="1" applyFill="1" applyBorder="1"/>
    <xf numFmtId="164" fontId="3" fillId="0" borderId="9" xfId="3" applyNumberFormat="1" applyFont="1" applyFill="1" applyBorder="1"/>
    <xf numFmtId="164" fontId="3" fillId="0" borderId="10" xfId="3" applyNumberFormat="1" applyFont="1" applyFill="1" applyBorder="1"/>
  </cellXfs>
  <cellStyles count="5">
    <cellStyle name="Comma" xfId="1" builtinId="3"/>
    <cellStyle name="Normal" xfId="0" builtinId="0"/>
    <cellStyle name="Normal 2" xfId="3" xr:uid="{9840C862-CE8D-4DBE-A25E-7266485FE148}"/>
    <cellStyle name="Percent" xfId="2" builtinId="5"/>
    <cellStyle name="Percent 2" xfId="4" xr:uid="{7721D4DB-B0FF-486C-BF41-04D381E7F6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9525</xdr:rowOff>
    </xdr:from>
    <xdr:to>
      <xdr:col>19</xdr:col>
      <xdr:colOff>257175</xdr:colOff>
      <xdr:row>11</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657225"/>
          <a:ext cx="10010775" cy="11715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bg1"/>
            </a:solidFill>
            <a:effectLst/>
            <a:latin typeface="Arial" panose="020B0604020202020204" pitchFamily="34" charset="0"/>
            <a:ea typeface="+mn-ea"/>
            <a:cs typeface="Arial" panose="020B0604020202020204" pitchFamily="34" charset="0"/>
          </a:endParaRPr>
        </a:p>
        <a:p>
          <a:r>
            <a:rPr lang="en-US" sz="1400">
              <a:solidFill>
                <a:schemeClr val="bg1"/>
              </a:solidFill>
              <a:effectLst/>
              <a:latin typeface="Arial" panose="020B0604020202020204" pitchFamily="34" charset="0"/>
              <a:ea typeface="+mn-ea"/>
              <a:cs typeface="Arial" panose="020B0604020202020204" pitchFamily="34" charset="0"/>
            </a:rPr>
            <a:t>Munich Re prepared this survey on behalf of the Society of Actuaries Reinsurance Section as a service to section members. The participating companies provide the results in response to the survey. These results are not audited and Munich Re, the Society of Actuaries and the Reinsurance Section take no responsibility for the accuracy of the reported figures.</a:t>
          </a:r>
          <a:endParaRPr lang="en-US" sz="1400">
            <a:solidFill>
              <a:schemeClr val="bg1"/>
            </a:solidFill>
            <a:latin typeface="Arial" panose="020B0604020202020204" pitchFamily="34" charset="0"/>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alaichanthiran Sangeeth - NewYork-MARC" id="{8EE7121C-9377-467D-8E44-B1D72117EC08}" userId="S::SKalaichanthiran@munichre.com::0710fe09-b402-4640-95a9-6663b63fab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 dT="2022-03-25T19:40:51.46" personId="{8EE7121C-9377-467D-8E44-B1D72117EC08}" id="{488E32AF-07A8-44A6-AE1C-BEE57DB74331}">
    <text>Didn't match up with 2020 number from last year. Immaterial amount though, likely can be ignored.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G19" sqref="G19"/>
    </sheetView>
  </sheetViews>
  <sheetFormatPr defaultRowHeight="12.75" x14ac:dyDescent="0.2"/>
  <sheetData/>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2"/>
  <sheetViews>
    <sheetView tabSelected="1" zoomScale="80" zoomScaleNormal="80" zoomScaleSheetLayoutView="100" workbookViewId="0">
      <selection activeCell="C12" sqref="C12"/>
    </sheetView>
  </sheetViews>
  <sheetFormatPr defaultColWidth="8.85546875" defaultRowHeight="15.95" customHeight="1" x14ac:dyDescent="0.2"/>
  <cols>
    <col min="1" max="1" width="31.5703125" style="19" customWidth="1"/>
    <col min="2" max="2" width="12.28515625" style="19" customWidth="1"/>
    <col min="3" max="3" width="10.140625" style="19" bestFit="1" customWidth="1"/>
    <col min="4" max="4" width="9.42578125" style="19" bestFit="1" customWidth="1"/>
    <col min="5" max="6" width="11.7109375" style="19" bestFit="1" customWidth="1"/>
    <col min="7" max="7" width="10.28515625" style="19" bestFit="1" customWidth="1"/>
    <col min="8" max="8" width="9.42578125" style="19" bestFit="1" customWidth="1"/>
    <col min="9" max="9" width="11.7109375" style="19" bestFit="1" customWidth="1"/>
    <col min="10" max="10" width="12.42578125" style="19" customWidth="1"/>
    <col min="11" max="11" width="13.42578125" style="19" customWidth="1"/>
    <col min="12" max="12" width="11.7109375" style="19" customWidth="1"/>
    <col min="13" max="13" width="12.140625" style="19" customWidth="1"/>
    <col min="14" max="14" width="10.42578125" style="19" customWidth="1"/>
    <col min="15" max="15" width="9.28515625" style="19" bestFit="1" customWidth="1"/>
    <col min="16" max="16" width="10.28515625" style="19" bestFit="1" customWidth="1"/>
    <col min="17" max="20" width="9.28515625" style="19" bestFit="1" customWidth="1"/>
    <col min="21" max="16384" width="8.85546875" style="19"/>
  </cols>
  <sheetData>
    <row r="1" spans="1:21" ht="15.95" customHeight="1" x14ac:dyDescent="0.2">
      <c r="A1" s="27" t="s">
        <v>12</v>
      </c>
      <c r="B1" s="27" t="s">
        <v>12</v>
      </c>
      <c r="C1" s="27"/>
      <c r="D1" s="27"/>
      <c r="E1" s="27"/>
      <c r="F1" s="27"/>
      <c r="G1" s="27"/>
      <c r="H1" s="27"/>
      <c r="I1" s="27"/>
      <c r="J1" s="27"/>
      <c r="K1" s="27"/>
      <c r="L1" s="27"/>
      <c r="M1" s="27"/>
      <c r="N1" s="27"/>
      <c r="O1" s="27"/>
      <c r="P1" s="27"/>
      <c r="Q1" s="27"/>
      <c r="R1" s="27"/>
      <c r="S1" s="27"/>
      <c r="T1" s="27"/>
      <c r="U1" s="27"/>
    </row>
    <row r="2" spans="1:21" ht="15.95" customHeight="1" x14ac:dyDescent="0.2">
      <c r="A2" s="27"/>
      <c r="B2" s="40"/>
      <c r="C2" s="27"/>
      <c r="D2" s="27"/>
      <c r="E2" s="27"/>
      <c r="F2" s="27"/>
      <c r="G2" s="27"/>
      <c r="H2" s="27"/>
      <c r="I2" s="27"/>
      <c r="J2" s="27"/>
      <c r="K2" s="27"/>
      <c r="L2" s="27"/>
      <c r="M2" s="27"/>
      <c r="N2" s="27"/>
      <c r="O2" s="27"/>
      <c r="P2" s="27"/>
      <c r="Q2" s="27"/>
      <c r="R2" s="27"/>
      <c r="S2" s="27"/>
      <c r="T2" s="27"/>
      <c r="U2" s="27"/>
    </row>
    <row r="3" spans="1:21" ht="15.95" customHeight="1" x14ac:dyDescent="0.2">
      <c r="A3" s="27"/>
      <c r="B3" s="27"/>
      <c r="C3" s="27"/>
      <c r="D3" s="27"/>
      <c r="E3" s="27"/>
      <c r="F3" s="27"/>
      <c r="G3" s="27"/>
      <c r="H3" s="27"/>
      <c r="I3" s="27"/>
      <c r="J3" s="27"/>
      <c r="K3" s="27"/>
      <c r="L3" s="27"/>
      <c r="M3" s="27"/>
      <c r="N3" s="27"/>
      <c r="O3" s="27"/>
      <c r="P3" s="27"/>
      <c r="Q3" s="27"/>
      <c r="R3" s="27"/>
      <c r="S3" s="27"/>
      <c r="T3" s="27"/>
      <c r="U3" s="27"/>
    </row>
    <row r="4" spans="1:21" ht="15.95" customHeight="1" x14ac:dyDescent="0.25">
      <c r="A4" s="106" t="s">
        <v>47</v>
      </c>
      <c r="B4" s="106"/>
      <c r="C4" s="106"/>
      <c r="D4" s="106"/>
      <c r="E4" s="106"/>
      <c r="F4" s="106"/>
      <c r="G4" s="106"/>
      <c r="H4" s="106"/>
      <c r="I4" s="106"/>
      <c r="J4" s="106"/>
      <c r="K4" s="106"/>
      <c r="L4" s="106"/>
      <c r="M4" s="106"/>
      <c r="N4" s="106"/>
      <c r="O4" s="106"/>
      <c r="P4" s="106"/>
      <c r="Q4" s="106"/>
      <c r="R4" s="106"/>
      <c r="S4" s="106"/>
      <c r="T4" s="106"/>
      <c r="U4" s="106"/>
    </row>
    <row r="5" spans="1:21" ht="15.95" customHeight="1" thickBot="1" x14ac:dyDescent="0.25">
      <c r="A5" s="27"/>
      <c r="B5" s="27"/>
      <c r="C5" s="27"/>
      <c r="D5" s="27"/>
      <c r="E5" s="27"/>
      <c r="F5" s="27"/>
      <c r="G5" s="27"/>
      <c r="H5" s="27"/>
      <c r="I5" s="27"/>
      <c r="J5" s="27"/>
      <c r="K5" s="27"/>
      <c r="L5" s="27"/>
      <c r="M5" s="27"/>
      <c r="N5" s="27"/>
      <c r="O5" s="27"/>
      <c r="P5" s="27"/>
      <c r="Q5" s="27"/>
      <c r="R5" s="27"/>
      <c r="S5" s="27"/>
      <c r="T5" s="27"/>
      <c r="U5" s="27"/>
    </row>
    <row r="6" spans="1:21" ht="15.95" customHeight="1" x14ac:dyDescent="0.25">
      <c r="A6" s="43"/>
      <c r="B6" s="44"/>
      <c r="C6" s="44"/>
      <c r="D6" s="44"/>
      <c r="E6" s="44"/>
      <c r="F6" s="44"/>
      <c r="G6" s="44"/>
      <c r="H6" s="44"/>
      <c r="I6" s="44"/>
      <c r="J6" s="44"/>
      <c r="K6" s="44"/>
      <c r="L6" s="44"/>
      <c r="M6" s="44"/>
      <c r="N6" s="44"/>
      <c r="O6" s="44"/>
      <c r="P6" s="44"/>
      <c r="Q6" s="44"/>
      <c r="R6" s="44"/>
      <c r="S6" s="44"/>
      <c r="T6" s="44"/>
      <c r="U6" s="45"/>
    </row>
    <row r="7" spans="1:21" ht="15.95" customHeight="1" x14ac:dyDescent="0.25">
      <c r="A7" s="46"/>
      <c r="B7" s="109" t="s">
        <v>34</v>
      </c>
      <c r="C7" s="109"/>
      <c r="D7" s="109"/>
      <c r="E7" s="109"/>
      <c r="F7" s="109"/>
      <c r="G7" s="109"/>
      <c r="H7" s="109"/>
      <c r="I7" s="111"/>
      <c r="J7" s="108" t="s">
        <v>22</v>
      </c>
      <c r="K7" s="109"/>
      <c r="L7" s="109"/>
      <c r="M7" s="111"/>
      <c r="N7" s="108" t="s">
        <v>35</v>
      </c>
      <c r="O7" s="109"/>
      <c r="P7" s="109"/>
      <c r="Q7" s="109"/>
      <c r="R7" s="109"/>
      <c r="S7" s="109"/>
      <c r="T7" s="109"/>
      <c r="U7" s="110"/>
    </row>
    <row r="8" spans="1:21" ht="15.95" customHeight="1" x14ac:dyDescent="0.25">
      <c r="A8" s="49"/>
      <c r="B8" s="47"/>
      <c r="C8" s="47">
        <v>2020</v>
      </c>
      <c r="D8" s="47"/>
      <c r="E8" s="50"/>
      <c r="F8" s="47"/>
      <c r="G8" s="47">
        <v>2021</v>
      </c>
      <c r="H8" s="47"/>
      <c r="I8" s="50"/>
      <c r="J8" s="51"/>
      <c r="K8" s="47"/>
      <c r="L8" s="47"/>
      <c r="M8" s="76" t="s">
        <v>12</v>
      </c>
      <c r="N8" s="47"/>
      <c r="O8" s="47">
        <f>+C8</f>
        <v>2020</v>
      </c>
      <c r="P8" s="47"/>
      <c r="Q8" s="50"/>
      <c r="R8" s="47"/>
      <c r="S8" s="47">
        <f>+G8</f>
        <v>2021</v>
      </c>
      <c r="T8" s="47"/>
      <c r="U8" s="48"/>
    </row>
    <row r="9" spans="1:21" ht="15.95" customHeight="1" thickBot="1" x14ac:dyDescent="0.3">
      <c r="A9" s="53" t="s">
        <v>0</v>
      </c>
      <c r="B9" s="57" t="s">
        <v>1</v>
      </c>
      <c r="C9" s="57" t="s">
        <v>2</v>
      </c>
      <c r="D9" s="57" t="s">
        <v>3</v>
      </c>
      <c r="E9" s="58" t="s">
        <v>4</v>
      </c>
      <c r="F9" s="54" t="s">
        <v>1</v>
      </c>
      <c r="G9" s="54" t="s">
        <v>2</v>
      </c>
      <c r="H9" s="54" t="s">
        <v>3</v>
      </c>
      <c r="I9" s="55" t="s">
        <v>4</v>
      </c>
      <c r="J9" s="54" t="s">
        <v>1</v>
      </c>
      <c r="K9" s="54" t="s">
        <v>2</v>
      </c>
      <c r="L9" s="54" t="s">
        <v>3</v>
      </c>
      <c r="M9" s="55" t="s">
        <v>4</v>
      </c>
      <c r="N9" s="54" t="s">
        <v>1</v>
      </c>
      <c r="O9" s="54" t="s">
        <v>2</v>
      </c>
      <c r="P9" s="54" t="s">
        <v>3</v>
      </c>
      <c r="Q9" s="55" t="s">
        <v>4</v>
      </c>
      <c r="R9" s="54" t="s">
        <v>1</v>
      </c>
      <c r="S9" s="54" t="s">
        <v>2</v>
      </c>
      <c r="T9" s="54" t="s">
        <v>3</v>
      </c>
      <c r="U9" s="56" t="s">
        <v>4</v>
      </c>
    </row>
    <row r="10" spans="1:21" ht="15" customHeight="1" thickTop="1" x14ac:dyDescent="0.2">
      <c r="A10" s="13" t="s">
        <v>46</v>
      </c>
      <c r="B10" s="14">
        <v>0</v>
      </c>
      <c r="C10" s="14">
        <v>0</v>
      </c>
      <c r="D10" s="14">
        <v>2968.1487999999999</v>
      </c>
      <c r="E10" s="36">
        <f t="shared" ref="E10:E24" si="0">SUM(B10:D10)</f>
        <v>2968.1487999999999</v>
      </c>
      <c r="F10" s="14">
        <v>0</v>
      </c>
      <c r="G10" s="14">
        <v>0</v>
      </c>
      <c r="H10" s="14">
        <v>2375.187265</v>
      </c>
      <c r="I10" s="15">
        <f t="shared" ref="I10:I24" si="1">SUM(F10:H10)</f>
        <v>2375.187265</v>
      </c>
      <c r="J10" s="64">
        <f t="shared" ref="J10:J25" si="2">IF(+B10&gt;0,(+F10-B10)/B10,0)</f>
        <v>0</v>
      </c>
      <c r="K10" s="29">
        <f t="shared" ref="K10:K25" si="3">IF(+C10&gt;0,(+G10-C10)/C10,0)</f>
        <v>0</v>
      </c>
      <c r="L10" s="29">
        <f t="shared" ref="L10:L25" si="4">IF(+D10&gt;0,(+H10-D10)/D10,0)</f>
        <v>-0.19977486809286649</v>
      </c>
      <c r="M10" s="65">
        <f t="shared" ref="M10:M25" si="5">IF(+E10&gt;0,(+I10-E10)/E10,0)</f>
        <v>-0.19977486809286649</v>
      </c>
      <c r="N10" s="29">
        <f t="shared" ref="N10:N24" si="6">+B10/$B$25</f>
        <v>0</v>
      </c>
      <c r="O10" s="29">
        <f t="shared" ref="O10:O24" si="7">+C10/$C$25</f>
        <v>0</v>
      </c>
      <c r="P10" s="29">
        <f t="shared" ref="P10:P24" si="8">+D10/$D$25</f>
        <v>0.37956887389668087</v>
      </c>
      <c r="Q10" s="65">
        <f t="shared" ref="Q10:Q24" si="9">+E10/$E$25</f>
        <v>4.1315836735448461E-3</v>
      </c>
      <c r="R10" s="29">
        <f t="shared" ref="R10:R24" si="10">+F10/$F$25</f>
        <v>0</v>
      </c>
      <c r="S10" s="29">
        <f t="shared" ref="S10:S24" si="11">+G10/$G$25</f>
        <v>0</v>
      </c>
      <c r="T10" s="29">
        <f t="shared" ref="T10:T24" si="12">+H10/$H$25</f>
        <v>0.40619852172755355</v>
      </c>
      <c r="U10" s="66">
        <f t="shared" ref="U10:U24" si="13">+I10/$I$25</f>
        <v>2.3243915106649993E-3</v>
      </c>
    </row>
    <row r="11" spans="1:21" ht="15" customHeight="1" x14ac:dyDescent="0.2">
      <c r="A11" s="13" t="s">
        <v>31</v>
      </c>
      <c r="B11" s="14">
        <v>0</v>
      </c>
      <c r="C11" s="14">
        <v>0</v>
      </c>
      <c r="D11" s="14">
        <v>2108</v>
      </c>
      <c r="E11" s="36">
        <f t="shared" si="0"/>
        <v>2108</v>
      </c>
      <c r="F11" s="14">
        <v>0</v>
      </c>
      <c r="G11" s="14">
        <v>0</v>
      </c>
      <c r="H11" s="14">
        <v>2075</v>
      </c>
      <c r="I11" s="15">
        <f t="shared" si="1"/>
        <v>2075</v>
      </c>
      <c r="J11" s="64">
        <f t="shared" si="2"/>
        <v>0</v>
      </c>
      <c r="K11" s="29">
        <f t="shared" si="3"/>
        <v>0</v>
      </c>
      <c r="L11" s="29">
        <f t="shared" si="4"/>
        <v>-1.5654648956356737E-2</v>
      </c>
      <c r="M11" s="65">
        <f t="shared" si="5"/>
        <v>-1.5654648956356737E-2</v>
      </c>
      <c r="N11" s="29">
        <f t="shared" si="6"/>
        <v>0</v>
      </c>
      <c r="O11" s="29">
        <f t="shared" si="7"/>
        <v>0</v>
      </c>
      <c r="P11" s="29">
        <f t="shared" si="8"/>
        <v>0.26957246421547443</v>
      </c>
      <c r="Q11" s="65">
        <f t="shared" si="9"/>
        <v>2.9342795697549044E-3</v>
      </c>
      <c r="R11" s="29">
        <f t="shared" si="10"/>
        <v>0</v>
      </c>
      <c r="S11" s="29">
        <f t="shared" si="11"/>
        <v>0</v>
      </c>
      <c r="T11" s="29">
        <f t="shared" si="12"/>
        <v>0.35486125452288225</v>
      </c>
      <c r="U11" s="66">
        <f t="shared" si="13"/>
        <v>2.030624050449291E-3</v>
      </c>
    </row>
    <row r="12" spans="1:21" ht="15" customHeight="1" x14ac:dyDescent="0.2">
      <c r="A12" s="13" t="s">
        <v>14</v>
      </c>
      <c r="B12" s="14">
        <v>17099.571291</v>
      </c>
      <c r="C12" s="14">
        <v>162.94894400000001</v>
      </c>
      <c r="D12" s="14">
        <v>0</v>
      </c>
      <c r="E12" s="36">
        <f t="shared" si="0"/>
        <v>17262.520235</v>
      </c>
      <c r="F12" s="14">
        <v>12291.485144</v>
      </c>
      <c r="G12" s="14">
        <v>0</v>
      </c>
      <c r="H12" s="14">
        <v>0</v>
      </c>
      <c r="I12" s="15">
        <f t="shared" si="1"/>
        <v>12291.485144</v>
      </c>
      <c r="J12" s="64">
        <f t="shared" si="2"/>
        <v>-0.2811816779015176</v>
      </c>
      <c r="K12" s="29">
        <f t="shared" si="3"/>
        <v>-1</v>
      </c>
      <c r="L12" s="29">
        <f t="shared" si="4"/>
        <v>0</v>
      </c>
      <c r="M12" s="65">
        <f t="shared" si="5"/>
        <v>-0.2879669378125424</v>
      </c>
      <c r="N12" s="29">
        <f t="shared" si="6"/>
        <v>2.8607146637323035E-2</v>
      </c>
      <c r="O12" s="29">
        <f t="shared" si="7"/>
        <v>1.4439800706213734E-3</v>
      </c>
      <c r="P12" s="29">
        <f t="shared" si="8"/>
        <v>0</v>
      </c>
      <c r="Q12" s="65">
        <f t="shared" si="9"/>
        <v>2.402896605694551E-2</v>
      </c>
      <c r="R12" s="29">
        <f t="shared" si="10"/>
        <v>2.0071247518281623E-2</v>
      </c>
      <c r="S12" s="29">
        <f t="shared" si="11"/>
        <v>0</v>
      </c>
      <c r="T12" s="29">
        <f t="shared" si="12"/>
        <v>0</v>
      </c>
      <c r="U12" s="66">
        <f t="shared" si="13"/>
        <v>1.2028619445371841E-2</v>
      </c>
    </row>
    <row r="13" spans="1:21" ht="15.95" customHeight="1" x14ac:dyDescent="0.2">
      <c r="A13" s="13" t="s">
        <v>38</v>
      </c>
      <c r="B13" s="14">
        <v>0</v>
      </c>
      <c r="C13" s="14">
        <v>0</v>
      </c>
      <c r="D13" s="14">
        <v>0</v>
      </c>
      <c r="E13" s="36">
        <f t="shared" si="0"/>
        <v>0</v>
      </c>
      <c r="F13" s="14">
        <v>0</v>
      </c>
      <c r="G13" s="14">
        <v>0</v>
      </c>
      <c r="H13" s="14">
        <v>0</v>
      </c>
      <c r="I13" s="15">
        <f t="shared" si="1"/>
        <v>0</v>
      </c>
      <c r="J13" s="64">
        <f t="shared" si="2"/>
        <v>0</v>
      </c>
      <c r="K13" s="29">
        <f t="shared" si="3"/>
        <v>0</v>
      </c>
      <c r="L13" s="29">
        <f t="shared" si="4"/>
        <v>0</v>
      </c>
      <c r="M13" s="65">
        <f t="shared" si="5"/>
        <v>0</v>
      </c>
      <c r="N13" s="29">
        <f t="shared" si="6"/>
        <v>0</v>
      </c>
      <c r="O13" s="29">
        <f t="shared" si="7"/>
        <v>0</v>
      </c>
      <c r="P13" s="29">
        <f t="shared" si="8"/>
        <v>0</v>
      </c>
      <c r="Q13" s="65">
        <f t="shared" si="9"/>
        <v>0</v>
      </c>
      <c r="R13" s="29">
        <f t="shared" si="10"/>
        <v>0</v>
      </c>
      <c r="S13" s="29">
        <f t="shared" si="11"/>
        <v>0</v>
      </c>
      <c r="T13" s="29">
        <f t="shared" si="12"/>
        <v>0</v>
      </c>
      <c r="U13" s="66">
        <f t="shared" si="13"/>
        <v>0</v>
      </c>
    </row>
    <row r="14" spans="1:21" ht="15.95" customHeight="1" x14ac:dyDescent="0.2">
      <c r="A14" s="13" t="s">
        <v>17</v>
      </c>
      <c r="B14" s="14">
        <v>50093</v>
      </c>
      <c r="C14" s="14">
        <v>0</v>
      </c>
      <c r="D14" s="14">
        <v>0</v>
      </c>
      <c r="E14" s="36">
        <f t="shared" si="0"/>
        <v>50093</v>
      </c>
      <c r="F14" s="14">
        <v>51682.737499582327</v>
      </c>
      <c r="G14" s="14">
        <v>0</v>
      </c>
      <c r="H14" s="14">
        <v>0</v>
      </c>
      <c r="I14" s="15">
        <f t="shared" si="1"/>
        <v>51682.737499582327</v>
      </c>
      <c r="J14" s="64">
        <f t="shared" si="2"/>
        <v>3.173572154956434E-2</v>
      </c>
      <c r="K14" s="29">
        <f t="shared" si="3"/>
        <v>0</v>
      </c>
      <c r="L14" s="29">
        <f t="shared" si="4"/>
        <v>0</v>
      </c>
      <c r="M14" s="65">
        <f t="shared" si="5"/>
        <v>3.173572154956434E-2</v>
      </c>
      <c r="N14" s="29">
        <f t="shared" si="6"/>
        <v>8.3804311354733291E-2</v>
      </c>
      <c r="O14" s="29">
        <f t="shared" si="7"/>
        <v>0</v>
      </c>
      <c r="P14" s="29">
        <f t="shared" si="8"/>
        <v>0</v>
      </c>
      <c r="Q14" s="65">
        <f t="shared" si="9"/>
        <v>6.9728115032131138E-2</v>
      </c>
      <c r="R14" s="29">
        <f t="shared" si="10"/>
        <v>8.4394766346267039E-2</v>
      </c>
      <c r="S14" s="29">
        <f t="shared" si="11"/>
        <v>0</v>
      </c>
      <c r="T14" s="29">
        <f t="shared" si="12"/>
        <v>0</v>
      </c>
      <c r="U14" s="66">
        <f t="shared" si="13"/>
        <v>5.0577450486606904E-2</v>
      </c>
    </row>
    <row r="15" spans="1:21" s="87" customFormat="1" ht="15.95" customHeight="1" x14ac:dyDescent="0.2">
      <c r="A15" s="80" t="s">
        <v>28</v>
      </c>
      <c r="B15" s="81">
        <v>31403.073814127274</v>
      </c>
      <c r="C15" s="81">
        <v>4480.7946454842986</v>
      </c>
      <c r="D15" s="81">
        <v>0</v>
      </c>
      <c r="E15" s="88">
        <f t="shared" si="0"/>
        <v>35883.868459611571</v>
      </c>
      <c r="F15" s="81">
        <v>34763.115512819997</v>
      </c>
      <c r="G15" s="81">
        <v>0</v>
      </c>
      <c r="H15" s="81">
        <v>0</v>
      </c>
      <c r="I15" s="82">
        <f t="shared" si="1"/>
        <v>34763.115512819997</v>
      </c>
      <c r="J15" s="83">
        <f>IF(+B15&gt;0,(+F15-B15)/B15,0)</f>
        <v>0.10699722322026782</v>
      </c>
      <c r="K15" s="84">
        <f t="shared" si="3"/>
        <v>-1</v>
      </c>
      <c r="L15" s="84">
        <f t="shared" si="4"/>
        <v>0</v>
      </c>
      <c r="M15" s="85">
        <f t="shared" si="5"/>
        <v>-3.1232779376978732E-2</v>
      </c>
      <c r="N15" s="84">
        <f t="shared" si="6"/>
        <v>5.2536541541029567E-2</v>
      </c>
      <c r="O15" s="84">
        <f t="shared" si="7"/>
        <v>3.9706781828707578E-2</v>
      </c>
      <c r="P15" s="84">
        <f t="shared" si="8"/>
        <v>0</v>
      </c>
      <c r="Q15" s="85">
        <f t="shared" si="9"/>
        <v>4.9949384300194799E-2</v>
      </c>
      <c r="R15" s="84">
        <f t="shared" si="10"/>
        <v>5.6766052904926798E-2</v>
      </c>
      <c r="S15" s="84">
        <f t="shared" si="11"/>
        <v>0</v>
      </c>
      <c r="T15" s="84">
        <f t="shared" si="12"/>
        <v>0</v>
      </c>
      <c r="U15" s="86">
        <f t="shared" si="13"/>
        <v>3.401967153198994E-2</v>
      </c>
    </row>
    <row r="16" spans="1:21" s="87" customFormat="1" ht="15.95" customHeight="1" x14ac:dyDescent="0.2">
      <c r="A16" s="80" t="s">
        <v>25</v>
      </c>
      <c r="B16" s="81">
        <v>110878</v>
      </c>
      <c r="C16" s="81">
        <v>55723.938283000003</v>
      </c>
      <c r="D16" s="81">
        <v>0</v>
      </c>
      <c r="E16" s="88">
        <f t="shared" si="0"/>
        <v>166601.938283</v>
      </c>
      <c r="F16" s="81">
        <v>103030</v>
      </c>
      <c r="G16" s="81">
        <v>81808.484870999993</v>
      </c>
      <c r="H16" s="81">
        <v>0</v>
      </c>
      <c r="I16" s="82">
        <f t="shared" si="1"/>
        <v>184838.48487099999</v>
      </c>
      <c r="J16" s="83">
        <f t="shared" si="2"/>
        <v>-7.0780497483720853E-2</v>
      </c>
      <c r="K16" s="84">
        <f t="shared" si="3"/>
        <v>0.468103070093984</v>
      </c>
      <c r="L16" s="84">
        <f t="shared" si="4"/>
        <v>0</v>
      </c>
      <c r="M16" s="85">
        <f t="shared" si="5"/>
        <v>0.10946179123692013</v>
      </c>
      <c r="N16" s="84">
        <f>+B16/$B$25</f>
        <v>0.18549606600503302</v>
      </c>
      <c r="O16" s="84">
        <f t="shared" si="7"/>
        <v>0.49380041601980179</v>
      </c>
      <c r="P16" s="84">
        <f t="shared" si="8"/>
        <v>0</v>
      </c>
      <c r="Q16" s="85">
        <f t="shared" si="9"/>
        <v>0.23190543822835596</v>
      </c>
      <c r="R16" s="84">
        <f t="shared" si="10"/>
        <v>0.16824172242668381</v>
      </c>
      <c r="S16" s="84">
        <f t="shared" si="11"/>
        <v>0.20269025253235232</v>
      </c>
      <c r="T16" s="84">
        <f t="shared" si="12"/>
        <v>0</v>
      </c>
      <c r="U16" s="86">
        <f t="shared" si="13"/>
        <v>0.18088552907357108</v>
      </c>
    </row>
    <row r="17" spans="1:21" ht="15.95" customHeight="1" x14ac:dyDescent="0.2">
      <c r="A17" s="13" t="s">
        <v>7</v>
      </c>
      <c r="B17" s="14">
        <v>9843.6790920000003</v>
      </c>
      <c r="C17" s="14">
        <v>1865.700405</v>
      </c>
      <c r="D17" s="14">
        <v>0</v>
      </c>
      <c r="E17" s="36">
        <f t="shared" si="0"/>
        <v>11709.379497</v>
      </c>
      <c r="F17" s="14">
        <v>8104.6623406562567</v>
      </c>
      <c r="G17" s="14">
        <v>0</v>
      </c>
      <c r="H17" s="14">
        <v>0</v>
      </c>
      <c r="I17" s="15">
        <f t="shared" si="1"/>
        <v>8104.6623406562567</v>
      </c>
      <c r="J17" s="64">
        <f t="shared" si="2"/>
        <v>-0.1766632917520696</v>
      </c>
      <c r="K17" s="29">
        <f t="shared" si="3"/>
        <v>-1</v>
      </c>
      <c r="L17" s="29">
        <f t="shared" si="4"/>
        <v>0</v>
      </c>
      <c r="M17" s="65">
        <f t="shared" si="5"/>
        <v>-0.30784869149277205</v>
      </c>
      <c r="N17" s="29">
        <f t="shared" si="6"/>
        <v>1.6468224053301787E-2</v>
      </c>
      <c r="O17" s="29">
        <f t="shared" si="7"/>
        <v>1.6532995774248313E-2</v>
      </c>
      <c r="P17" s="29">
        <f t="shared" si="8"/>
        <v>0</v>
      </c>
      <c r="Q17" s="65">
        <f t="shared" si="9"/>
        <v>1.6299142804816917E-2</v>
      </c>
      <c r="R17" s="29">
        <f t="shared" si="10"/>
        <v>1.3234420575353659E-2</v>
      </c>
      <c r="S17" s="29">
        <f t="shared" si="11"/>
        <v>0</v>
      </c>
      <c r="T17" s="29">
        <f t="shared" si="12"/>
        <v>0</v>
      </c>
      <c r="U17" s="66">
        <f t="shared" si="13"/>
        <v>7.9313360335938506E-3</v>
      </c>
    </row>
    <row r="18" spans="1:21" ht="15.95" customHeight="1" x14ac:dyDescent="0.2">
      <c r="A18" s="13" t="s">
        <v>18</v>
      </c>
      <c r="B18" s="14">
        <v>0</v>
      </c>
      <c r="C18" s="14">
        <v>0</v>
      </c>
      <c r="D18" s="14">
        <v>2743.6409776199998</v>
      </c>
      <c r="E18" s="36">
        <f t="shared" si="0"/>
        <v>2743.6409776199998</v>
      </c>
      <c r="F18" s="14">
        <v>0</v>
      </c>
      <c r="G18" s="14">
        <v>0</v>
      </c>
      <c r="H18" s="14">
        <v>1397.16849321</v>
      </c>
      <c r="I18" s="15">
        <f t="shared" si="1"/>
        <v>1397.16849321</v>
      </c>
      <c r="J18" s="64">
        <f t="shared" si="2"/>
        <v>0</v>
      </c>
      <c r="K18" s="29">
        <f t="shared" si="3"/>
        <v>0</v>
      </c>
      <c r="L18" s="29">
        <f t="shared" si="4"/>
        <v>-0.49076118026856835</v>
      </c>
      <c r="M18" s="65">
        <f t="shared" si="5"/>
        <v>-0.49076118026856835</v>
      </c>
      <c r="N18" s="29">
        <f t="shared" si="6"/>
        <v>0</v>
      </c>
      <c r="O18" s="29">
        <f t="shared" si="7"/>
        <v>0</v>
      </c>
      <c r="P18" s="29">
        <f t="shared" si="8"/>
        <v>0.3508586618878447</v>
      </c>
      <c r="Q18" s="65">
        <f t="shared" si="9"/>
        <v>3.8190747947688514E-3</v>
      </c>
      <c r="R18" s="29">
        <f t="shared" si="10"/>
        <v>0</v>
      </c>
      <c r="S18" s="29">
        <f t="shared" si="11"/>
        <v>0</v>
      </c>
      <c r="T18" s="29">
        <f t="shared" si="12"/>
        <v>0.23894022374956417</v>
      </c>
      <c r="U18" s="66">
        <f t="shared" si="13"/>
        <v>1.367288648116734E-3</v>
      </c>
    </row>
    <row r="19" spans="1:21" ht="15.95" customHeight="1" x14ac:dyDescent="0.2">
      <c r="A19" s="13" t="s">
        <v>41</v>
      </c>
      <c r="B19" s="14">
        <v>11880</v>
      </c>
      <c r="C19" s="14">
        <v>0</v>
      </c>
      <c r="D19" s="14">
        <v>0</v>
      </c>
      <c r="E19" s="36">
        <f t="shared" si="0"/>
        <v>11880</v>
      </c>
      <c r="F19" s="14">
        <v>20824.599999999999</v>
      </c>
      <c r="G19" s="14">
        <v>16724.599999999999</v>
      </c>
      <c r="H19" s="14">
        <v>0</v>
      </c>
      <c r="I19" s="15">
        <f t="shared" si="1"/>
        <v>37549.199999999997</v>
      </c>
      <c r="J19" s="64">
        <f t="shared" si="2"/>
        <v>0.75291245791245776</v>
      </c>
      <c r="K19" s="29">
        <f t="shared" si="3"/>
        <v>0</v>
      </c>
      <c r="L19" s="29">
        <f t="shared" si="4"/>
        <v>0</v>
      </c>
      <c r="M19" s="65">
        <f t="shared" si="5"/>
        <v>2.1607070707070704</v>
      </c>
      <c r="N19" s="29">
        <f t="shared" si="6"/>
        <v>1.9874936995073793E-2</v>
      </c>
      <c r="O19" s="29">
        <f t="shared" si="7"/>
        <v>0</v>
      </c>
      <c r="P19" s="29">
        <f t="shared" si="8"/>
        <v>0</v>
      </c>
      <c r="Q19" s="65">
        <f t="shared" si="9"/>
        <v>1.6536641977556103E-2</v>
      </c>
      <c r="R19" s="29">
        <f t="shared" si="10"/>
        <v>3.4005304987350472E-2</v>
      </c>
      <c r="S19" s="29">
        <f t="shared" si="11"/>
        <v>4.1437185920848878E-2</v>
      </c>
      <c r="T19" s="29">
        <f t="shared" si="12"/>
        <v>0</v>
      </c>
      <c r="U19" s="66">
        <f t="shared" si="13"/>
        <v>3.6746172816930371E-2</v>
      </c>
    </row>
    <row r="20" spans="1:21" ht="15.95" customHeight="1" x14ac:dyDescent="0.2">
      <c r="A20" s="115" t="s">
        <v>11</v>
      </c>
      <c r="B20" s="116">
        <v>3</v>
      </c>
      <c r="C20" s="116">
        <v>0</v>
      </c>
      <c r="D20" s="116">
        <v>0</v>
      </c>
      <c r="E20" s="119">
        <v>3</v>
      </c>
      <c r="F20" s="116">
        <v>0</v>
      </c>
      <c r="G20" s="116">
        <v>0</v>
      </c>
      <c r="H20" s="116">
        <v>0</v>
      </c>
      <c r="I20" s="117">
        <v>0</v>
      </c>
      <c r="J20" s="120">
        <v>-1</v>
      </c>
      <c r="K20" s="118">
        <v>0</v>
      </c>
      <c r="L20" s="118">
        <v>0</v>
      </c>
      <c r="M20" s="121">
        <v>-1</v>
      </c>
      <c r="N20" s="118">
        <v>5.0189234836044936E-6</v>
      </c>
      <c r="O20" s="118">
        <v>0</v>
      </c>
      <c r="P20" s="118">
        <v>0</v>
      </c>
      <c r="Q20" s="121">
        <v>4.1759196913020465E-6</v>
      </c>
      <c r="R20" s="118">
        <v>0</v>
      </c>
      <c r="S20" s="118">
        <v>0</v>
      </c>
      <c r="T20" s="118">
        <v>0</v>
      </c>
      <c r="U20" s="122">
        <v>0</v>
      </c>
    </row>
    <row r="21" spans="1:21" ht="15.95" customHeight="1" x14ac:dyDescent="0.2">
      <c r="A21" s="13" t="s">
        <v>44</v>
      </c>
      <c r="B21" s="14">
        <v>104336.62063003003</v>
      </c>
      <c r="C21" s="14">
        <v>602.46256544000005</v>
      </c>
      <c r="D21" s="14">
        <v>0</v>
      </c>
      <c r="E21" s="36">
        <f t="shared" si="0"/>
        <v>104939.08319547003</v>
      </c>
      <c r="F21" s="14">
        <v>117944.89471609003</v>
      </c>
      <c r="G21" s="14">
        <v>1901.4369136999999</v>
      </c>
      <c r="H21" s="14">
        <v>0</v>
      </c>
      <c r="I21" s="15">
        <f t="shared" si="1"/>
        <v>119846.33162979003</v>
      </c>
      <c r="J21" s="64">
        <f t="shared" si="2"/>
        <v>0.13042663260403978</v>
      </c>
      <c r="K21" s="29">
        <f t="shared" si="3"/>
        <v>2.1561079854170062</v>
      </c>
      <c r="L21" s="29">
        <f t="shared" si="4"/>
        <v>0</v>
      </c>
      <c r="M21" s="65">
        <f t="shared" si="5"/>
        <v>0.14205620994946444</v>
      </c>
      <c r="N21" s="29">
        <f t="shared" si="6"/>
        <v>0.1745525051599969</v>
      </c>
      <c r="O21" s="29">
        <f t="shared" si="7"/>
        <v>5.3387516140686675E-3</v>
      </c>
      <c r="P21" s="29">
        <f t="shared" si="8"/>
        <v>0</v>
      </c>
      <c r="Q21" s="65">
        <f t="shared" si="9"/>
        <v>0.14607239463438232</v>
      </c>
      <c r="R21" s="29">
        <f t="shared" si="10"/>
        <v>0.19259683818760423</v>
      </c>
      <c r="S21" s="29">
        <f t="shared" si="11"/>
        <v>4.7110361329868568E-3</v>
      </c>
      <c r="T21" s="29">
        <f t="shared" si="12"/>
        <v>0</v>
      </c>
      <c r="U21" s="66">
        <f t="shared" si="13"/>
        <v>0.11728329800750517</v>
      </c>
    </row>
    <row r="22" spans="1:21" ht="15.95" customHeight="1" x14ac:dyDescent="0.2">
      <c r="A22" s="13" t="s">
        <v>45</v>
      </c>
      <c r="B22" s="14">
        <v>37642.221990815095</v>
      </c>
      <c r="C22" s="14">
        <v>0</v>
      </c>
      <c r="D22" s="14">
        <v>0</v>
      </c>
      <c r="E22" s="36">
        <f t="shared" si="0"/>
        <v>37642.221990815095</v>
      </c>
      <c r="F22" s="14">
        <v>26230.064122197473</v>
      </c>
      <c r="G22" s="14">
        <v>0</v>
      </c>
      <c r="H22" s="14">
        <v>0</v>
      </c>
      <c r="I22" s="15">
        <f t="shared" si="1"/>
        <v>26230.064122197473</v>
      </c>
      <c r="J22" s="64">
        <f t="shared" si="2"/>
        <v>-0.30317439473690605</v>
      </c>
      <c r="K22" s="29">
        <f t="shared" si="3"/>
        <v>0</v>
      </c>
      <c r="L22" s="29">
        <f t="shared" si="4"/>
        <v>0</v>
      </c>
      <c r="M22" s="65">
        <f t="shared" si="5"/>
        <v>-0.30317439473690605</v>
      </c>
      <c r="N22" s="29">
        <f t="shared" si="6"/>
        <v>6.2974477308251786E-2</v>
      </c>
      <c r="O22" s="29">
        <f t="shared" si="7"/>
        <v>0</v>
      </c>
      <c r="P22" s="29">
        <f t="shared" si="8"/>
        <v>0</v>
      </c>
      <c r="Q22" s="65">
        <f t="shared" si="9"/>
        <v>5.2396965345269227E-2</v>
      </c>
      <c r="R22" s="29">
        <f t="shared" si="10"/>
        <v>4.2832099070958606E-2</v>
      </c>
      <c r="S22" s="29">
        <f t="shared" si="11"/>
        <v>0</v>
      </c>
      <c r="T22" s="29">
        <f t="shared" si="12"/>
        <v>0</v>
      </c>
      <c r="U22" s="66">
        <f t="shared" si="13"/>
        <v>2.5669107976559646E-2</v>
      </c>
    </row>
    <row r="23" spans="1:21" ht="15.95" customHeight="1" x14ac:dyDescent="0.2">
      <c r="A23" s="13" t="s">
        <v>39</v>
      </c>
      <c r="B23" s="14">
        <v>98395.127181999997</v>
      </c>
      <c r="C23" s="14">
        <v>0</v>
      </c>
      <c r="D23" s="14">
        <v>0</v>
      </c>
      <c r="E23" s="36">
        <f t="shared" si="0"/>
        <v>98395.127181999997</v>
      </c>
      <c r="F23" s="14">
        <v>101961</v>
      </c>
      <c r="G23" s="14">
        <v>54250</v>
      </c>
      <c r="H23" s="14">
        <v>0</v>
      </c>
      <c r="I23" s="15">
        <f t="shared" si="1"/>
        <v>156211</v>
      </c>
      <c r="J23" s="64">
        <f t="shared" si="2"/>
        <v>3.624033953840277E-2</v>
      </c>
      <c r="K23" s="29">
        <f t="shared" si="3"/>
        <v>0</v>
      </c>
      <c r="L23" s="29">
        <f t="shared" si="4"/>
        <v>0</v>
      </c>
      <c r="M23" s="65">
        <f t="shared" si="5"/>
        <v>0.58758878080475319</v>
      </c>
      <c r="N23" s="29">
        <f t="shared" si="6"/>
        <v>0.16461253816199686</v>
      </c>
      <c r="O23" s="29">
        <f t="shared" si="7"/>
        <v>0</v>
      </c>
      <c r="P23" s="29">
        <f t="shared" si="8"/>
        <v>0</v>
      </c>
      <c r="Q23" s="65">
        <f t="shared" si="9"/>
        <v>0.13696338304249434</v>
      </c>
      <c r="R23" s="29">
        <f t="shared" si="10"/>
        <v>0.16649611045663504</v>
      </c>
      <c r="S23" s="29">
        <f t="shared" si="11"/>
        <v>0.13441082813377012</v>
      </c>
      <c r="T23" s="29">
        <f t="shared" si="12"/>
        <v>0</v>
      </c>
      <c r="U23" s="66">
        <f t="shared" si="13"/>
        <v>0.15287027158782371</v>
      </c>
    </row>
    <row r="24" spans="1:21" ht="15.95" customHeight="1" thickBot="1" x14ac:dyDescent="0.25">
      <c r="A24" s="13" t="s">
        <v>16</v>
      </c>
      <c r="B24" s="14">
        <v>126163.44992065379</v>
      </c>
      <c r="C24" s="14">
        <v>50011.241702999992</v>
      </c>
      <c r="D24" s="14">
        <v>0</v>
      </c>
      <c r="E24" s="36">
        <f t="shared" si="0"/>
        <v>176174.69162365378</v>
      </c>
      <c r="F24" s="14">
        <v>135560.12491631624</v>
      </c>
      <c r="G24" s="14">
        <v>248928.79384794086</v>
      </c>
      <c r="H24" s="14">
        <v>0</v>
      </c>
      <c r="I24" s="15">
        <f t="shared" si="1"/>
        <v>384488.91876425711</v>
      </c>
      <c r="J24" s="64">
        <f t="shared" si="2"/>
        <v>7.4480168397203589E-2</v>
      </c>
      <c r="K24" s="29">
        <f t="shared" si="3"/>
        <v>3.9774567751435881</v>
      </c>
      <c r="L24" s="29">
        <f t="shared" si="4"/>
        <v>0</v>
      </c>
      <c r="M24" s="65">
        <f t="shared" si="5"/>
        <v>1.1824299235080051</v>
      </c>
      <c r="N24" s="29">
        <f t="shared" si="6"/>
        <v>0.21106823385977624</v>
      </c>
      <c r="O24" s="29">
        <f t="shared" si="7"/>
        <v>0.44317707469255213</v>
      </c>
      <c r="P24" s="29">
        <f t="shared" si="8"/>
        <v>0</v>
      </c>
      <c r="Q24" s="65">
        <f t="shared" si="9"/>
        <v>0.24523045462009382</v>
      </c>
      <c r="R24" s="29">
        <f t="shared" si="10"/>
        <v>0.22136143752593868</v>
      </c>
      <c r="S24" s="29">
        <f t="shared" si="11"/>
        <v>0.61675069728004184</v>
      </c>
      <c r="T24" s="29">
        <f t="shared" si="12"/>
        <v>0</v>
      </c>
      <c r="U24" s="66">
        <f t="shared" si="13"/>
        <v>0.3762662388308165</v>
      </c>
    </row>
    <row r="25" spans="1:21" ht="15.95" customHeight="1" thickBot="1" x14ac:dyDescent="0.3">
      <c r="A25" s="21" t="s">
        <v>8</v>
      </c>
      <c r="B25" s="22">
        <f t="shared" ref="B25:I25" si="14">SUM(B10:B24)</f>
        <v>597737.74392062624</v>
      </c>
      <c r="C25" s="22">
        <f t="shared" si="14"/>
        <v>112847.08654592431</v>
      </c>
      <c r="D25" s="22">
        <f t="shared" si="14"/>
        <v>7819.7897776199998</v>
      </c>
      <c r="E25" s="23">
        <f t="shared" si="14"/>
        <v>718404.62024417042</v>
      </c>
      <c r="F25" s="22">
        <f t="shared" si="14"/>
        <v>612392.68425166234</v>
      </c>
      <c r="G25" s="22">
        <f t="shared" si="14"/>
        <v>403613.31563264085</v>
      </c>
      <c r="H25" s="22">
        <f t="shared" si="14"/>
        <v>5847.3557582100002</v>
      </c>
      <c r="I25" s="22">
        <f t="shared" si="14"/>
        <v>1021853.3556425131</v>
      </c>
      <c r="J25" s="67">
        <f t="shared" si="2"/>
        <v>2.4517341392753245E-2</v>
      </c>
      <c r="K25" s="24">
        <f t="shared" si="3"/>
        <v>2.5766392202636634</v>
      </c>
      <c r="L25" s="24">
        <f t="shared" si="4"/>
        <v>-0.25223619502598976</v>
      </c>
      <c r="M25" s="25">
        <f t="shared" si="5"/>
        <v>0.42239251648354786</v>
      </c>
      <c r="N25" s="24">
        <f t="shared" ref="N25:U25" si="15">SUM(N10:N24)</f>
        <v>0.99999999999999989</v>
      </c>
      <c r="O25" s="24">
        <f t="shared" si="15"/>
        <v>0.99999999999999978</v>
      </c>
      <c r="P25" s="24">
        <f t="shared" si="15"/>
        <v>1</v>
      </c>
      <c r="Q25" s="25">
        <f t="shared" si="15"/>
        <v>1</v>
      </c>
      <c r="R25" s="24">
        <f t="shared" si="15"/>
        <v>1</v>
      </c>
      <c r="S25" s="24">
        <f t="shared" si="15"/>
        <v>1</v>
      </c>
      <c r="T25" s="24">
        <f t="shared" si="15"/>
        <v>1</v>
      </c>
      <c r="U25" s="26">
        <f t="shared" si="15"/>
        <v>1</v>
      </c>
    </row>
    <row r="26" spans="1:21" ht="15.95" customHeight="1" x14ac:dyDescent="0.2">
      <c r="A26" s="1" t="s">
        <v>12</v>
      </c>
      <c r="B26"/>
      <c r="C26"/>
      <c r="D26"/>
      <c r="E26"/>
    </row>
    <row r="27" spans="1:21" ht="15.95" customHeight="1" x14ac:dyDescent="0.25">
      <c r="A27" s="9"/>
      <c r="B27" s="42" t="s">
        <v>12</v>
      </c>
      <c r="C27" s="27"/>
      <c r="D27" s="27"/>
      <c r="E27" s="27"/>
      <c r="F27" s="105"/>
      <c r="G27"/>
      <c r="H27"/>
      <c r="I27"/>
      <c r="J27"/>
      <c r="K27" s="27"/>
      <c r="L27" s="27"/>
      <c r="M27" s="27"/>
      <c r="N27" s="27"/>
      <c r="O27" s="27"/>
      <c r="P27" s="27"/>
      <c r="Q27" s="27"/>
      <c r="R27" s="27"/>
      <c r="S27" s="27"/>
      <c r="T27" s="27"/>
      <c r="U27" s="27"/>
    </row>
    <row r="28" spans="1:21" ht="15.95" customHeight="1" x14ac:dyDescent="0.2">
      <c r="P28" s="27"/>
      <c r="Q28" s="27"/>
      <c r="R28" s="27"/>
      <c r="S28" s="27"/>
      <c r="T28" s="27"/>
      <c r="U28" s="27"/>
    </row>
    <row r="29" spans="1:21" ht="15.95" customHeight="1" x14ac:dyDescent="0.2">
      <c r="A29" s="27"/>
      <c r="B29" s="40"/>
      <c r="C29" s="27"/>
      <c r="D29" s="27"/>
      <c r="E29" s="27"/>
      <c r="F29" s="27"/>
      <c r="G29" s="27"/>
      <c r="H29" s="27"/>
      <c r="I29" s="27"/>
      <c r="J29" s="27"/>
      <c r="K29" s="27"/>
      <c r="L29" s="27"/>
      <c r="M29" s="27"/>
      <c r="N29" s="27"/>
      <c r="O29" s="27"/>
      <c r="P29" s="27"/>
      <c r="Q29" s="27"/>
      <c r="R29" s="27"/>
      <c r="S29" s="27"/>
      <c r="T29" s="27"/>
      <c r="U29" s="27"/>
    </row>
    <row r="30" spans="1:21" ht="15.95" customHeight="1" x14ac:dyDescent="0.2">
      <c r="A30" s="27"/>
      <c r="B30" s="27"/>
      <c r="C30" s="27"/>
      <c r="D30" s="27"/>
      <c r="E30" s="27"/>
      <c r="F30" s="27"/>
      <c r="G30" s="27"/>
      <c r="H30" s="27"/>
      <c r="I30" s="27"/>
      <c r="J30" s="27"/>
      <c r="K30" s="27"/>
      <c r="L30" s="27"/>
      <c r="M30" s="27"/>
      <c r="N30" s="27"/>
      <c r="O30" s="27"/>
      <c r="P30" s="27"/>
      <c r="Q30" s="27"/>
      <c r="R30" s="27"/>
      <c r="S30" s="27"/>
      <c r="T30" s="27"/>
      <c r="U30" s="27"/>
    </row>
    <row r="31" spans="1:21" ht="15.95" customHeight="1" x14ac:dyDescent="0.25">
      <c r="A31" s="106" t="s">
        <v>50</v>
      </c>
      <c r="B31" s="106"/>
      <c r="C31" s="106"/>
      <c r="D31" s="106"/>
      <c r="E31" s="106"/>
      <c r="F31" s="106"/>
      <c r="G31" s="106"/>
      <c r="H31" s="106"/>
      <c r="I31" s="106"/>
      <c r="J31" s="106"/>
      <c r="K31" s="106"/>
      <c r="L31" s="106"/>
      <c r="M31" s="106"/>
      <c r="N31" s="106"/>
      <c r="O31" s="106"/>
      <c r="P31" s="106"/>
      <c r="Q31" s="106"/>
      <c r="R31" s="106"/>
      <c r="S31" s="106"/>
      <c r="T31" s="106"/>
      <c r="U31" s="106"/>
    </row>
    <row r="32" spans="1:21" ht="15.95" customHeight="1" thickBot="1" x14ac:dyDescent="0.25">
      <c r="A32" s="27"/>
      <c r="B32" s="27"/>
      <c r="C32" s="27"/>
      <c r="D32" s="27"/>
      <c r="E32" s="27"/>
      <c r="F32" s="27"/>
      <c r="G32" s="27"/>
      <c r="H32" s="27"/>
      <c r="I32" s="27"/>
      <c r="J32" s="27"/>
      <c r="K32" s="27"/>
      <c r="L32" s="27"/>
      <c r="M32" s="27"/>
      <c r="N32" s="27"/>
      <c r="O32" s="27"/>
      <c r="P32" s="27"/>
      <c r="Q32" s="27"/>
      <c r="R32" s="27"/>
      <c r="S32" s="27"/>
      <c r="T32" s="27"/>
      <c r="U32" s="27"/>
    </row>
    <row r="33" spans="1:21" ht="15.95" customHeight="1" x14ac:dyDescent="0.25">
      <c r="A33" s="43"/>
      <c r="B33" s="44"/>
      <c r="C33" s="44"/>
      <c r="D33" s="44"/>
      <c r="E33" s="44"/>
      <c r="F33" s="44"/>
      <c r="G33" s="44"/>
      <c r="H33" s="44"/>
      <c r="I33" s="44"/>
      <c r="J33" s="44"/>
      <c r="K33" s="44"/>
      <c r="L33" s="44"/>
      <c r="M33" s="44"/>
      <c r="N33" s="44"/>
      <c r="O33" s="44"/>
      <c r="P33" s="44"/>
      <c r="Q33" s="44"/>
      <c r="R33" s="44"/>
      <c r="S33" s="44"/>
      <c r="T33" s="44"/>
      <c r="U33" s="45"/>
    </row>
    <row r="34" spans="1:21" ht="15.95" customHeight="1" x14ac:dyDescent="0.25">
      <c r="A34" s="46"/>
      <c r="B34" s="109" t="s">
        <v>33</v>
      </c>
      <c r="C34" s="109"/>
      <c r="D34" s="109"/>
      <c r="E34" s="109"/>
      <c r="F34" s="109"/>
      <c r="G34" s="109"/>
      <c r="H34" s="109"/>
      <c r="I34" s="111"/>
      <c r="J34" s="108" t="s">
        <v>22</v>
      </c>
      <c r="K34" s="109"/>
      <c r="L34" s="109"/>
      <c r="M34" s="111"/>
      <c r="N34" s="108" t="s">
        <v>35</v>
      </c>
      <c r="O34" s="109"/>
      <c r="P34" s="109"/>
      <c r="Q34" s="109"/>
      <c r="R34" s="109"/>
      <c r="S34" s="109"/>
      <c r="T34" s="109"/>
      <c r="U34" s="110"/>
    </row>
    <row r="35" spans="1:21" ht="15.95" customHeight="1" x14ac:dyDescent="0.25">
      <c r="A35" s="49"/>
      <c r="B35" s="47"/>
      <c r="C35" s="47">
        <v>2020</v>
      </c>
      <c r="D35" s="47"/>
      <c r="E35" s="50"/>
      <c r="F35" s="47"/>
      <c r="G35" s="47">
        <v>2021</v>
      </c>
      <c r="H35" s="47"/>
      <c r="I35" s="47"/>
      <c r="J35" s="51"/>
      <c r="K35" s="47"/>
      <c r="L35" s="47"/>
      <c r="M35" s="76" t="s">
        <v>12</v>
      </c>
      <c r="N35" s="47"/>
      <c r="O35" s="47">
        <f>+C35</f>
        <v>2020</v>
      </c>
      <c r="P35" s="47"/>
      <c r="Q35" s="50"/>
      <c r="R35" s="47"/>
      <c r="S35" s="47">
        <f>+G35</f>
        <v>2021</v>
      </c>
      <c r="T35" s="47"/>
      <c r="U35" s="48"/>
    </row>
    <row r="36" spans="1:21" ht="15.95" customHeight="1" thickBot="1" x14ac:dyDescent="0.3">
      <c r="A36" s="53" t="s">
        <v>0</v>
      </c>
      <c r="B36" s="54" t="s">
        <v>1</v>
      </c>
      <c r="C36" s="54" t="s">
        <v>2</v>
      </c>
      <c r="D36" s="54" t="s">
        <v>3</v>
      </c>
      <c r="E36" s="55" t="s">
        <v>4</v>
      </c>
      <c r="F36" s="54" t="s">
        <v>1</v>
      </c>
      <c r="G36" s="54" t="s">
        <v>2</v>
      </c>
      <c r="H36" s="54" t="s">
        <v>3</v>
      </c>
      <c r="I36" s="55" t="s">
        <v>4</v>
      </c>
      <c r="J36" s="54" t="s">
        <v>1</v>
      </c>
      <c r="K36" s="54" t="s">
        <v>2</v>
      </c>
      <c r="L36" s="54" t="s">
        <v>3</v>
      </c>
      <c r="M36" s="55" t="s">
        <v>4</v>
      </c>
      <c r="N36" s="54" t="s">
        <v>1</v>
      </c>
      <c r="O36" s="54" t="s">
        <v>2</v>
      </c>
      <c r="P36" s="54" t="s">
        <v>3</v>
      </c>
      <c r="Q36" s="55" t="s">
        <v>4</v>
      </c>
      <c r="R36" s="54" t="s">
        <v>1</v>
      </c>
      <c r="S36" s="54" t="s">
        <v>2</v>
      </c>
      <c r="T36" s="54" t="s">
        <v>3</v>
      </c>
      <c r="U36" s="56" t="s">
        <v>4</v>
      </c>
    </row>
    <row r="37" spans="1:21" ht="15.95" customHeight="1" thickTop="1" x14ac:dyDescent="0.2">
      <c r="A37" s="13" t="s">
        <v>46</v>
      </c>
      <c r="B37" s="14">
        <v>0</v>
      </c>
      <c r="C37" s="14">
        <v>0</v>
      </c>
      <c r="D37" s="14">
        <v>28205.601648173852</v>
      </c>
      <c r="E37" s="15">
        <f t="shared" ref="E37:E51" si="16">SUM(B37:D37)</f>
        <v>28205.601648173852</v>
      </c>
      <c r="F37" s="14">
        <v>0</v>
      </c>
      <c r="G37" s="14">
        <v>0</v>
      </c>
      <c r="H37" s="14">
        <v>27857.447271193902</v>
      </c>
      <c r="I37" s="15">
        <f t="shared" ref="I37:I51" si="17">SUM(F37:H37)</f>
        <v>27857.447271193902</v>
      </c>
      <c r="J37" s="64">
        <f t="shared" ref="J37:J52" si="18">IF(+B37&gt;0,(+F37-B37)/B37,0)</f>
        <v>0</v>
      </c>
      <c r="K37" s="29">
        <f t="shared" ref="K37:K52" si="19">IF(+C37&gt;0,(+G37-C37)/C37,0)</f>
        <v>0</v>
      </c>
      <c r="L37" s="29">
        <f t="shared" ref="L37:L52" si="20">IF(+D37&gt;0,(+H37-D37)/D37,0)</f>
        <v>-1.2343447990321135E-2</v>
      </c>
      <c r="M37" s="65">
        <f t="shared" ref="M37:M52" si="21">IF(+E37&gt;0,(+I37-E37)/E37,0)</f>
        <v>-1.2343447990321135E-2</v>
      </c>
      <c r="N37" s="29">
        <f t="shared" ref="N37:N51" si="22">+B37/$B$52</f>
        <v>0</v>
      </c>
      <c r="O37" s="29">
        <f t="shared" ref="O37:O51" si="23">+C37/$C$52</f>
        <v>0</v>
      </c>
      <c r="P37" s="29">
        <f t="shared" ref="P37:P51" si="24">+D37/$D$52</f>
        <v>8.5452140179197209E-2</v>
      </c>
      <c r="Q37" s="65">
        <f t="shared" ref="Q37:Q51" si="25">+E37/$E$52</f>
        <v>3.2917812665188327E-3</v>
      </c>
      <c r="R37" s="29">
        <f t="shared" ref="R37:R51" si="26">+F37/$F$52</f>
        <v>0</v>
      </c>
      <c r="S37" s="29">
        <f t="shared" ref="S37:S51" si="27">+G37/$G$52</f>
        <v>0</v>
      </c>
      <c r="T37" s="29">
        <f t="shared" ref="T37:T51" si="28">+H37/$H$52</f>
        <v>9.277881659914515E-2</v>
      </c>
      <c r="U37" s="66">
        <f t="shared" ref="U37:U51" si="29">+I37/$I$52</f>
        <v>3.1532125589904731E-3</v>
      </c>
    </row>
    <row r="38" spans="1:21" ht="15.95" customHeight="1" x14ac:dyDescent="0.2">
      <c r="A38" s="13" t="s">
        <v>31</v>
      </c>
      <c r="B38" s="14">
        <v>0</v>
      </c>
      <c r="C38" s="14">
        <v>0</v>
      </c>
      <c r="D38" s="14">
        <v>140481</v>
      </c>
      <c r="E38" s="15">
        <f t="shared" si="16"/>
        <v>140481</v>
      </c>
      <c r="F38" s="14">
        <v>0</v>
      </c>
      <c r="G38" s="14">
        <v>0</v>
      </c>
      <c r="H38" s="14">
        <v>130994</v>
      </c>
      <c r="I38" s="15">
        <f t="shared" si="17"/>
        <v>130994</v>
      </c>
      <c r="J38" s="64">
        <f t="shared" si="18"/>
        <v>0</v>
      </c>
      <c r="K38" s="29">
        <f t="shared" si="19"/>
        <v>0</v>
      </c>
      <c r="L38" s="29">
        <f t="shared" si="20"/>
        <v>-6.7532264149600299E-2</v>
      </c>
      <c r="M38" s="65">
        <f t="shared" si="21"/>
        <v>-6.7532264149600299E-2</v>
      </c>
      <c r="N38" s="29">
        <f t="shared" si="22"/>
        <v>0</v>
      </c>
      <c r="O38" s="29">
        <f t="shared" si="23"/>
        <v>0</v>
      </c>
      <c r="P38" s="29">
        <f t="shared" si="24"/>
        <v>0.42560347601346127</v>
      </c>
      <c r="Q38" s="65">
        <f t="shared" si="25"/>
        <v>1.6395066833533471E-2</v>
      </c>
      <c r="R38" s="29">
        <f t="shared" si="26"/>
        <v>0</v>
      </c>
      <c r="S38" s="29">
        <f t="shared" si="27"/>
        <v>0</v>
      </c>
      <c r="T38" s="29">
        <f t="shared" si="28"/>
        <v>0.43627358182800047</v>
      </c>
      <c r="U38" s="66">
        <f t="shared" si="29"/>
        <v>1.4827343005671447E-2</v>
      </c>
    </row>
    <row r="39" spans="1:21" ht="15.95" customHeight="1" x14ac:dyDescent="0.2">
      <c r="A39" s="13" t="s">
        <v>14</v>
      </c>
      <c r="B39" s="14">
        <v>202754.58912281296</v>
      </c>
      <c r="C39" s="14">
        <v>53534.686570587015</v>
      </c>
      <c r="D39" s="14">
        <v>0</v>
      </c>
      <c r="E39" s="15">
        <f t="shared" si="16"/>
        <v>256289.27569339998</v>
      </c>
      <c r="F39" s="14">
        <v>203546.57103356661</v>
      </c>
      <c r="G39" s="14">
        <v>34091.130231433395</v>
      </c>
      <c r="H39" s="14">
        <v>0</v>
      </c>
      <c r="I39" s="15">
        <f t="shared" si="17"/>
        <v>237637.70126500001</v>
      </c>
      <c r="J39" s="64">
        <f t="shared" si="18"/>
        <v>3.9061109007694265E-3</v>
      </c>
      <c r="K39" s="29">
        <f t="shared" si="19"/>
        <v>-0.36319548286729453</v>
      </c>
      <c r="L39" s="29">
        <f t="shared" si="20"/>
        <v>0</v>
      </c>
      <c r="M39" s="65">
        <f t="shared" si="21"/>
        <v>-7.2775477545587705E-2</v>
      </c>
      <c r="N39" s="29">
        <f t="shared" si="22"/>
        <v>2.9748184037723693E-2</v>
      </c>
      <c r="O39" s="29">
        <f t="shared" si="23"/>
        <v>3.7628383351954085E-2</v>
      </c>
      <c r="P39" s="29">
        <f t="shared" si="24"/>
        <v>0</v>
      </c>
      <c r="Q39" s="65">
        <f t="shared" si="25"/>
        <v>2.991066267830652E-2</v>
      </c>
      <c r="R39" s="29">
        <f t="shared" si="26"/>
        <v>2.9069498116667428E-2</v>
      </c>
      <c r="S39" s="29">
        <f t="shared" si="27"/>
        <v>2.2248331847273883E-2</v>
      </c>
      <c r="T39" s="29">
        <f t="shared" si="28"/>
        <v>0</v>
      </c>
      <c r="U39" s="66">
        <f t="shared" si="29"/>
        <v>2.6898451133146855E-2</v>
      </c>
    </row>
    <row r="40" spans="1:21" ht="15.95" customHeight="1" x14ac:dyDescent="0.2">
      <c r="A40" s="13" t="s">
        <v>38</v>
      </c>
      <c r="B40" s="14">
        <v>58010.567926022151</v>
      </c>
      <c r="C40" s="14">
        <v>2003.112235977846</v>
      </c>
      <c r="D40" s="14">
        <v>4.1575839999999999</v>
      </c>
      <c r="E40" s="15">
        <f t="shared" si="16"/>
        <v>60017.837745999997</v>
      </c>
      <c r="F40" s="14">
        <v>51121.164390500002</v>
      </c>
      <c r="G40" s="14">
        <v>1862.1450275000002</v>
      </c>
      <c r="H40" s="14">
        <v>4.0875839999999997</v>
      </c>
      <c r="I40" s="15">
        <f t="shared" si="17"/>
        <v>52987.397002000005</v>
      </c>
      <c r="J40" s="64">
        <f t="shared" si="18"/>
        <v>-0.11876118062329344</v>
      </c>
      <c r="K40" s="29">
        <f t="shared" si="19"/>
        <v>-7.037409384553571E-2</v>
      </c>
      <c r="L40" s="29">
        <f t="shared" si="20"/>
        <v>-1.6836701314994547E-2</v>
      </c>
      <c r="M40" s="65">
        <f t="shared" si="21"/>
        <v>-0.11713918741547048</v>
      </c>
      <c r="N40" s="29">
        <f t="shared" si="22"/>
        <v>8.5113193159385304E-3</v>
      </c>
      <c r="O40" s="29">
        <f t="shared" si="23"/>
        <v>1.4079446418908551E-3</v>
      </c>
      <c r="P40" s="29">
        <f t="shared" si="24"/>
        <v>1.2595882733024042E-5</v>
      </c>
      <c r="Q40" s="65">
        <f t="shared" si="25"/>
        <v>7.0044807557594112E-3</v>
      </c>
      <c r="R40" s="29">
        <f t="shared" si="26"/>
        <v>7.3008677298052865E-3</v>
      </c>
      <c r="S40" s="29">
        <f t="shared" si="27"/>
        <v>1.2152609854328377E-3</v>
      </c>
      <c r="T40" s="29">
        <f t="shared" si="28"/>
        <v>1.3613638126195285E-5</v>
      </c>
      <c r="U40" s="66">
        <f t="shared" si="29"/>
        <v>5.997696919907332E-3</v>
      </c>
    </row>
    <row r="41" spans="1:21" ht="15.95" customHeight="1" x14ac:dyDescent="0.2">
      <c r="A41" s="13" t="s">
        <v>17</v>
      </c>
      <c r="B41" s="14">
        <v>184866.87177455603</v>
      </c>
      <c r="C41" s="14">
        <v>2970.4994141099996</v>
      </c>
      <c r="D41" s="14">
        <v>0</v>
      </c>
      <c r="E41" s="15">
        <f t="shared" si="16"/>
        <v>187837.37118866603</v>
      </c>
      <c r="F41" s="14">
        <v>223258.50734642221</v>
      </c>
      <c r="G41" s="14">
        <v>2618.9116291099995</v>
      </c>
      <c r="H41" s="14">
        <v>0</v>
      </c>
      <c r="I41" s="15">
        <f t="shared" si="17"/>
        <v>225877.4189755322</v>
      </c>
      <c r="J41" s="64">
        <f t="shared" si="18"/>
        <v>0.20767179756622126</v>
      </c>
      <c r="K41" s="29">
        <f t="shared" si="19"/>
        <v>-0.11835982304185724</v>
      </c>
      <c r="L41" s="29">
        <f t="shared" si="20"/>
        <v>0</v>
      </c>
      <c r="M41" s="65">
        <f t="shared" si="21"/>
        <v>0.2025158654326476</v>
      </c>
      <c r="N41" s="29">
        <f t="shared" si="22"/>
        <v>2.7123695438018517E-2</v>
      </c>
      <c r="O41" s="29">
        <f t="shared" si="23"/>
        <v>2.0879003476280268E-3</v>
      </c>
      <c r="P41" s="29">
        <f t="shared" si="24"/>
        <v>0</v>
      </c>
      <c r="Q41" s="65">
        <f t="shared" si="25"/>
        <v>2.1921870249168317E-2</v>
      </c>
      <c r="R41" s="29">
        <f t="shared" si="26"/>
        <v>3.1884657775770354E-2</v>
      </c>
      <c r="S41" s="29">
        <f t="shared" si="27"/>
        <v>1.7091370866138063E-3</v>
      </c>
      <c r="T41" s="29">
        <f t="shared" si="28"/>
        <v>0</v>
      </c>
      <c r="U41" s="66">
        <f t="shared" si="29"/>
        <v>2.5567292917125797E-2</v>
      </c>
    </row>
    <row r="42" spans="1:21" s="87" customFormat="1" ht="15.95" customHeight="1" x14ac:dyDescent="0.2">
      <c r="A42" s="80" t="s">
        <v>28</v>
      </c>
      <c r="B42" s="81">
        <v>654638.37619857036</v>
      </c>
      <c r="C42" s="81">
        <v>662192.15423849761</v>
      </c>
      <c r="D42" s="81">
        <v>0</v>
      </c>
      <c r="E42" s="82">
        <f t="shared" si="16"/>
        <v>1316830.5304370681</v>
      </c>
      <c r="F42" s="81">
        <v>658950.55654828448</v>
      </c>
      <c r="G42" s="81">
        <v>551877.92532942037</v>
      </c>
      <c r="H42" s="81">
        <v>0</v>
      </c>
      <c r="I42" s="82">
        <f t="shared" si="17"/>
        <v>1210828.4818777048</v>
      </c>
      <c r="J42" s="83">
        <f t="shared" si="18"/>
        <v>6.5871181808108917E-3</v>
      </c>
      <c r="K42" s="84">
        <f t="shared" si="19"/>
        <v>-0.16658945323194821</v>
      </c>
      <c r="L42" s="84">
        <f t="shared" si="20"/>
        <v>0</v>
      </c>
      <c r="M42" s="85">
        <f t="shared" si="21"/>
        <v>-8.0497866740817575E-2</v>
      </c>
      <c r="N42" s="84">
        <f t="shared" si="22"/>
        <v>9.6048641747465704E-2</v>
      </c>
      <c r="O42" s="84">
        <f t="shared" si="23"/>
        <v>0.46544066713622073</v>
      </c>
      <c r="P42" s="84">
        <f t="shared" si="24"/>
        <v>0</v>
      </c>
      <c r="Q42" s="85">
        <f t="shared" si="25"/>
        <v>0.15368287921464871</v>
      </c>
      <c r="R42" s="84">
        <f t="shared" si="26"/>
        <v>9.4108006169253633E-2</v>
      </c>
      <c r="S42" s="84">
        <f t="shared" si="27"/>
        <v>0.36016298487495835</v>
      </c>
      <c r="T42" s="84">
        <f t="shared" si="28"/>
        <v>0</v>
      </c>
      <c r="U42" s="86">
        <f t="shared" si="29"/>
        <v>0.13705489733756634</v>
      </c>
    </row>
    <row r="43" spans="1:21" s="87" customFormat="1" ht="15.95" customHeight="1" x14ac:dyDescent="0.2">
      <c r="A43" s="80" t="s">
        <v>25</v>
      </c>
      <c r="B43" s="81">
        <v>918307.66566199996</v>
      </c>
      <c r="C43" s="81">
        <v>185144.33433799999</v>
      </c>
      <c r="D43" s="81">
        <v>1835</v>
      </c>
      <c r="E43" s="82">
        <f t="shared" si="16"/>
        <v>1105287</v>
      </c>
      <c r="F43" s="81">
        <v>977327.32584599999</v>
      </c>
      <c r="G43" s="81">
        <v>243720.03492199999</v>
      </c>
      <c r="H43" s="81">
        <v>549.080108</v>
      </c>
      <c r="I43" s="82">
        <f t="shared" si="17"/>
        <v>1221596.4408759999</v>
      </c>
      <c r="J43" s="83">
        <f t="shared" si="18"/>
        <v>6.4270028870393112E-2</v>
      </c>
      <c r="K43" s="84">
        <f t="shared" si="19"/>
        <v>0.31637857455072887</v>
      </c>
      <c r="L43" s="84">
        <f t="shared" si="20"/>
        <v>-0.70077378310626692</v>
      </c>
      <c r="M43" s="85">
        <f t="shared" si="21"/>
        <v>0.10523008130557933</v>
      </c>
      <c r="N43" s="84">
        <f t="shared" si="22"/>
        <v>0.13473423984903493</v>
      </c>
      <c r="O43" s="84">
        <f t="shared" si="23"/>
        <v>0.13013398292202291</v>
      </c>
      <c r="P43" s="84">
        <f t="shared" si="24"/>
        <v>5.5593452387490225E-3</v>
      </c>
      <c r="Q43" s="85">
        <f t="shared" si="25"/>
        <v>0.12899434254622127</v>
      </c>
      <c r="R43" s="84">
        <f t="shared" si="26"/>
        <v>0.13957697599024052</v>
      </c>
      <c r="S43" s="84">
        <f t="shared" si="27"/>
        <v>0.15905498521061637</v>
      </c>
      <c r="T43" s="84">
        <f t="shared" si="28"/>
        <v>1.8287031881434671E-3</v>
      </c>
      <c r="U43" s="86">
        <f t="shared" si="29"/>
        <v>0.13827373347921196</v>
      </c>
    </row>
    <row r="44" spans="1:21" ht="15.95" customHeight="1" x14ac:dyDescent="0.2">
      <c r="A44" s="13" t="s">
        <v>7</v>
      </c>
      <c r="B44" s="14">
        <v>75791.836979999993</v>
      </c>
      <c r="C44" s="14">
        <v>6001.4495380000008</v>
      </c>
      <c r="D44" s="14">
        <v>0</v>
      </c>
      <c r="E44" s="15">
        <f t="shared" si="16"/>
        <v>81793.286517999994</v>
      </c>
      <c r="F44" s="14">
        <v>80098.075152000005</v>
      </c>
      <c r="G44" s="14">
        <v>5510.4746530000002</v>
      </c>
      <c r="H44" s="14">
        <v>0</v>
      </c>
      <c r="I44" s="15">
        <f t="shared" si="17"/>
        <v>85608.549805000002</v>
      </c>
      <c r="J44" s="64">
        <f t="shared" si="18"/>
        <v>5.6816648646955813E-2</v>
      </c>
      <c r="K44" s="29">
        <f t="shared" si="19"/>
        <v>-8.1809383198382976E-2</v>
      </c>
      <c r="L44" s="29">
        <f t="shared" si="20"/>
        <v>0</v>
      </c>
      <c r="M44" s="65">
        <f t="shared" si="21"/>
        <v>4.6645188736368914E-2</v>
      </c>
      <c r="N44" s="29">
        <f t="shared" si="22"/>
        <v>1.1120189805777904E-2</v>
      </c>
      <c r="O44" s="29">
        <f t="shared" si="23"/>
        <v>4.2182902030352834E-3</v>
      </c>
      <c r="P44" s="29">
        <f t="shared" si="24"/>
        <v>0</v>
      </c>
      <c r="Q44" s="65">
        <f t="shared" si="25"/>
        <v>9.545820424092669E-3</v>
      </c>
      <c r="R44" s="29">
        <f t="shared" si="26"/>
        <v>1.1439204467835399E-2</v>
      </c>
      <c r="S44" s="29">
        <f t="shared" si="27"/>
        <v>3.5962101544786658E-3</v>
      </c>
      <c r="T44" s="29">
        <f t="shared" si="28"/>
        <v>0</v>
      </c>
      <c r="U44" s="66">
        <f t="shared" si="29"/>
        <v>9.6901181136299572E-3</v>
      </c>
    </row>
    <row r="45" spans="1:21" ht="15.95" customHeight="1" x14ac:dyDescent="0.2">
      <c r="A45" s="13" t="s">
        <v>18</v>
      </c>
      <c r="B45" s="14">
        <v>0</v>
      </c>
      <c r="C45" s="14">
        <v>0</v>
      </c>
      <c r="D45" s="14">
        <v>159549.08253334963</v>
      </c>
      <c r="E45" s="15">
        <f t="shared" si="16"/>
        <v>159549.08253334963</v>
      </c>
      <c r="F45" s="14">
        <v>0</v>
      </c>
      <c r="G45" s="14">
        <v>0</v>
      </c>
      <c r="H45" s="14">
        <v>140851.93380863615</v>
      </c>
      <c r="I45" s="15">
        <f t="shared" si="17"/>
        <v>140851.93380863615</v>
      </c>
      <c r="J45" s="64">
        <f t="shared" si="18"/>
        <v>0</v>
      </c>
      <c r="K45" s="29">
        <f t="shared" si="19"/>
        <v>0</v>
      </c>
      <c r="L45" s="29">
        <f t="shared" si="20"/>
        <v>-0.11718744118008527</v>
      </c>
      <c r="M45" s="65">
        <f t="shared" si="21"/>
        <v>-0.11718744118008527</v>
      </c>
      <c r="N45" s="29">
        <f t="shared" si="22"/>
        <v>0</v>
      </c>
      <c r="O45" s="29">
        <f t="shared" si="23"/>
        <v>0</v>
      </c>
      <c r="P45" s="29">
        <f t="shared" si="24"/>
        <v>0.48337244268585949</v>
      </c>
      <c r="Q45" s="65">
        <f t="shared" si="25"/>
        <v>1.8620438859085677E-2</v>
      </c>
      <c r="R45" s="29">
        <f t="shared" si="26"/>
        <v>0</v>
      </c>
      <c r="S45" s="29">
        <f t="shared" si="27"/>
        <v>0</v>
      </c>
      <c r="T45" s="29">
        <f t="shared" si="28"/>
        <v>0.46910528474658481</v>
      </c>
      <c r="U45" s="66">
        <f t="shared" si="29"/>
        <v>1.5943172478073645E-2</v>
      </c>
    </row>
    <row r="46" spans="1:21" ht="15.95" customHeight="1" x14ac:dyDescent="0.2">
      <c r="A46" s="13" t="s">
        <v>41</v>
      </c>
      <c r="B46" s="14">
        <v>72797</v>
      </c>
      <c r="C46" s="14">
        <v>133</v>
      </c>
      <c r="D46" s="14">
        <v>0</v>
      </c>
      <c r="E46" s="15">
        <f t="shared" si="16"/>
        <v>72930</v>
      </c>
      <c r="F46" s="14">
        <v>89688.299999999988</v>
      </c>
      <c r="G46" s="14">
        <v>15099.300000000001</v>
      </c>
      <c r="H46" s="14">
        <v>0</v>
      </c>
      <c r="I46" s="15">
        <f t="shared" si="17"/>
        <v>104787.59999999999</v>
      </c>
      <c r="J46" s="64">
        <f t="shared" si="18"/>
        <v>0.23203291344423518</v>
      </c>
      <c r="K46" s="29">
        <f t="shared" si="19"/>
        <v>112.52857142857144</v>
      </c>
      <c r="L46" s="29">
        <f t="shared" si="20"/>
        <v>0</v>
      </c>
      <c r="M46" s="65">
        <f t="shared" si="21"/>
        <v>0.43682435211846965</v>
      </c>
      <c r="N46" s="29">
        <f t="shared" si="22"/>
        <v>1.0680786870290924E-2</v>
      </c>
      <c r="O46" s="29">
        <f t="shared" si="23"/>
        <v>9.3482848343778347E-5</v>
      </c>
      <c r="P46" s="29">
        <f t="shared" si="24"/>
        <v>0</v>
      </c>
      <c r="Q46" s="65">
        <f t="shared" si="25"/>
        <v>8.5114159506950848E-3</v>
      </c>
      <c r="R46" s="29">
        <f t="shared" si="26"/>
        <v>1.2808832173877073E-2</v>
      </c>
      <c r="S46" s="29">
        <f t="shared" si="27"/>
        <v>9.8540070329436492E-3</v>
      </c>
      <c r="T46" s="29">
        <f t="shared" si="28"/>
        <v>0</v>
      </c>
      <c r="U46" s="66">
        <f t="shared" si="29"/>
        <v>1.1861014152870339E-2</v>
      </c>
    </row>
    <row r="47" spans="1:21" ht="15.95" customHeight="1" x14ac:dyDescent="0.2">
      <c r="A47" s="123" t="s">
        <v>11</v>
      </c>
      <c r="B47" s="124">
        <v>654</v>
      </c>
      <c r="C47" s="124">
        <v>0</v>
      </c>
      <c r="D47" s="124">
        <v>0</v>
      </c>
      <c r="E47" s="125">
        <v>654</v>
      </c>
      <c r="F47" s="124">
        <v>617</v>
      </c>
      <c r="G47" s="124">
        <v>0</v>
      </c>
      <c r="H47" s="124">
        <v>0</v>
      </c>
      <c r="I47" s="125">
        <v>617</v>
      </c>
      <c r="J47" s="127">
        <v>-5.657492354740061E-2</v>
      </c>
      <c r="K47" s="126">
        <v>0</v>
      </c>
      <c r="L47" s="126">
        <v>0</v>
      </c>
      <c r="M47" s="128">
        <v>-5.657492354740061E-2</v>
      </c>
      <c r="N47" s="126">
        <v>9.5954979094883914E-5</v>
      </c>
      <c r="O47" s="126">
        <v>0</v>
      </c>
      <c r="P47" s="126">
        <v>0</v>
      </c>
      <c r="Q47" s="128">
        <v>7.6326148796854315E-5</v>
      </c>
      <c r="R47" s="126">
        <v>8.8116838553993721E-5</v>
      </c>
      <c r="S47" s="126">
        <v>0</v>
      </c>
      <c r="T47" s="126">
        <v>0</v>
      </c>
      <c r="U47" s="129">
        <v>6.9838852424533064E-5</v>
      </c>
    </row>
    <row r="48" spans="1:21" ht="15.95" customHeight="1" x14ac:dyDescent="0.2">
      <c r="A48" s="13" t="s">
        <v>44</v>
      </c>
      <c r="B48" s="14">
        <v>1319206.0245081238</v>
      </c>
      <c r="C48" s="14">
        <v>254275.46223423473</v>
      </c>
      <c r="D48" s="14">
        <v>0</v>
      </c>
      <c r="E48" s="15">
        <f t="shared" si="16"/>
        <v>1573481.4867423584</v>
      </c>
      <c r="F48" s="14">
        <v>1354648.3273750644</v>
      </c>
      <c r="G48" s="14">
        <v>240484.69719238655</v>
      </c>
      <c r="H48" s="14">
        <v>0</v>
      </c>
      <c r="I48" s="15">
        <f t="shared" si="17"/>
        <v>1595133.0245674509</v>
      </c>
      <c r="J48" s="64">
        <f t="shared" si="18"/>
        <v>2.6866389486172607E-2</v>
      </c>
      <c r="K48" s="29">
        <f t="shared" si="19"/>
        <v>-5.4235532287202508E-2</v>
      </c>
      <c r="L48" s="29">
        <f t="shared" si="20"/>
        <v>0</v>
      </c>
      <c r="M48" s="65">
        <f t="shared" si="21"/>
        <v>1.3760274911094432E-2</v>
      </c>
      <c r="N48" s="29">
        <f t="shared" si="22"/>
        <v>0.19355410780355037</v>
      </c>
      <c r="O48" s="29">
        <f t="shared" si="23"/>
        <v>0.17872477047809854</v>
      </c>
      <c r="P48" s="29">
        <f t="shared" si="24"/>
        <v>0</v>
      </c>
      <c r="Q48" s="65">
        <f t="shared" si="25"/>
        <v>0.18363575242537125</v>
      </c>
      <c r="R48" s="29">
        <f t="shared" si="26"/>
        <v>0.19346406476620126</v>
      </c>
      <c r="S48" s="29">
        <f t="shared" si="27"/>
        <v>0.15694356012855568</v>
      </c>
      <c r="T48" s="29">
        <f t="shared" si="28"/>
        <v>0</v>
      </c>
      <c r="U48" s="66">
        <f t="shared" si="29"/>
        <v>0.18055471620788535</v>
      </c>
    </row>
    <row r="49" spans="1:21" ht="15.95" customHeight="1" x14ac:dyDescent="0.2">
      <c r="A49" s="13" t="s">
        <v>45</v>
      </c>
      <c r="B49" s="14">
        <v>195196.95204674301</v>
      </c>
      <c r="C49" s="14">
        <v>0</v>
      </c>
      <c r="D49" s="14">
        <v>0</v>
      </c>
      <c r="E49" s="15">
        <f t="shared" si="16"/>
        <v>195196.95204674301</v>
      </c>
      <c r="F49" s="14">
        <v>210103.65206354833</v>
      </c>
      <c r="G49" s="14">
        <v>0</v>
      </c>
      <c r="H49" s="14">
        <v>0</v>
      </c>
      <c r="I49" s="15">
        <f t="shared" si="17"/>
        <v>210103.65206354833</v>
      </c>
      <c r="J49" s="64">
        <f t="shared" si="18"/>
        <v>7.6367483510888401E-2</v>
      </c>
      <c r="K49" s="29">
        <f t="shared" si="19"/>
        <v>0</v>
      </c>
      <c r="L49" s="29">
        <f t="shared" si="20"/>
        <v>0</v>
      </c>
      <c r="M49" s="65">
        <f t="shared" si="21"/>
        <v>7.6367483510888401E-2</v>
      </c>
      <c r="N49" s="29">
        <f t="shared" si="22"/>
        <v>2.8639326380780251E-2</v>
      </c>
      <c r="O49" s="29">
        <f t="shared" si="23"/>
        <v>0</v>
      </c>
      <c r="P49" s="29">
        <f t="shared" si="24"/>
        <v>0</v>
      </c>
      <c r="Q49" s="65">
        <f t="shared" si="25"/>
        <v>2.2780782273107252E-2</v>
      </c>
      <c r="R49" s="29">
        <f t="shared" si="26"/>
        <v>3.0005947469186642E-2</v>
      </c>
      <c r="S49" s="29">
        <f t="shared" si="27"/>
        <v>0</v>
      </c>
      <c r="T49" s="29">
        <f t="shared" si="28"/>
        <v>0</v>
      </c>
      <c r="U49" s="66">
        <f t="shared" si="29"/>
        <v>2.3781844327911819E-2</v>
      </c>
    </row>
    <row r="50" spans="1:21" ht="15.95" customHeight="1" x14ac:dyDescent="0.2">
      <c r="A50" s="13" t="s">
        <v>39</v>
      </c>
      <c r="B50" s="14">
        <v>1784203</v>
      </c>
      <c r="C50" s="14">
        <v>98236</v>
      </c>
      <c r="D50" s="14">
        <v>0</v>
      </c>
      <c r="E50" s="15">
        <f t="shared" si="16"/>
        <v>1882439</v>
      </c>
      <c r="F50" s="14">
        <v>1689447</v>
      </c>
      <c r="G50" s="14">
        <v>98024</v>
      </c>
      <c r="H50" s="14">
        <v>0</v>
      </c>
      <c r="I50" s="15">
        <f t="shared" si="17"/>
        <v>1787471</v>
      </c>
      <c r="J50" s="64">
        <f t="shared" si="18"/>
        <v>-5.3108306622060383E-2</v>
      </c>
      <c r="K50" s="29">
        <f t="shared" si="19"/>
        <v>-2.1580683252575431E-3</v>
      </c>
      <c r="L50" s="29">
        <f t="shared" si="20"/>
        <v>0</v>
      </c>
      <c r="M50" s="65">
        <f t="shared" si="21"/>
        <v>-5.0449443514504325E-2</v>
      </c>
      <c r="N50" s="29">
        <f t="shared" si="22"/>
        <v>0.26177853450463173</v>
      </c>
      <c r="O50" s="29">
        <f t="shared" si="23"/>
        <v>6.904797811954444E-2</v>
      </c>
      <c r="P50" s="29">
        <f t="shared" si="24"/>
        <v>0</v>
      </c>
      <c r="Q50" s="65">
        <f t="shared" si="25"/>
        <v>0.21969314864679149</v>
      </c>
      <c r="R50" s="29">
        <f t="shared" si="26"/>
        <v>0.24127832827314269</v>
      </c>
      <c r="S50" s="29">
        <f t="shared" si="27"/>
        <v>6.397178580445903E-2</v>
      </c>
      <c r="T50" s="29">
        <f t="shared" si="28"/>
        <v>0</v>
      </c>
      <c r="U50" s="66">
        <f t="shared" si="29"/>
        <v>0.2023256456760657</v>
      </c>
    </row>
    <row r="51" spans="1:21" ht="15.95" customHeight="1" thickBot="1" x14ac:dyDescent="0.25">
      <c r="A51" s="13" t="s">
        <v>16</v>
      </c>
      <c r="B51" s="14">
        <v>1349269.457638534</v>
      </c>
      <c r="C51" s="14">
        <v>158230.17864326999</v>
      </c>
      <c r="D51" s="14">
        <v>0</v>
      </c>
      <c r="E51" s="15">
        <f t="shared" si="16"/>
        <v>1507499.6362818039</v>
      </c>
      <c r="F51" s="14">
        <v>1463260.4364553264</v>
      </c>
      <c r="G51" s="14">
        <v>339011.89079969004</v>
      </c>
      <c r="H51" s="14">
        <v>0</v>
      </c>
      <c r="I51" s="15">
        <f t="shared" si="17"/>
        <v>1802272.3272550164</v>
      </c>
      <c r="J51" s="64">
        <f t="shared" si="18"/>
        <v>8.4483479687072469E-2</v>
      </c>
      <c r="K51" s="29">
        <f t="shared" si="19"/>
        <v>1.1425235925694839</v>
      </c>
      <c r="L51" s="29">
        <f t="shared" si="20"/>
        <v>0</v>
      </c>
      <c r="M51" s="65">
        <f t="shared" si="21"/>
        <v>0.1955374872927062</v>
      </c>
      <c r="N51" s="29">
        <f t="shared" si="22"/>
        <v>0.1979650192676925</v>
      </c>
      <c r="O51" s="29">
        <f t="shared" si="23"/>
        <v>0.11121659995126139</v>
      </c>
      <c r="P51" s="29">
        <f t="shared" si="24"/>
        <v>0</v>
      </c>
      <c r="Q51" s="65">
        <f t="shared" si="25"/>
        <v>0.17593523172790324</v>
      </c>
      <c r="R51" s="29">
        <f t="shared" si="26"/>
        <v>0.20897550022946579</v>
      </c>
      <c r="S51" s="29">
        <f t="shared" si="27"/>
        <v>0.2212437368746677</v>
      </c>
      <c r="T51" s="29">
        <f t="shared" si="28"/>
        <v>0</v>
      </c>
      <c r="U51" s="66">
        <f t="shared" si="29"/>
        <v>0.20400102283951838</v>
      </c>
    </row>
    <row r="52" spans="1:21" ht="15.95" customHeight="1" thickBot="1" x14ac:dyDescent="0.3">
      <c r="A52" s="21" t="s">
        <v>8</v>
      </c>
      <c r="B52" s="22">
        <f t="shared" ref="B52:I52" si="30">SUM(B37:B51)</f>
        <v>6815696.3418573625</v>
      </c>
      <c r="C52" s="22">
        <f t="shared" si="30"/>
        <v>1422720.8772126772</v>
      </c>
      <c r="D52" s="22">
        <f t="shared" si="30"/>
        <v>330074.84176552348</v>
      </c>
      <c r="E52" s="23">
        <f t="shared" si="30"/>
        <v>8568492.0608355626</v>
      </c>
      <c r="F52" s="22">
        <f t="shared" si="30"/>
        <v>7002066.9162107119</v>
      </c>
      <c r="G52" s="22">
        <f t="shared" si="30"/>
        <v>1532300.5097845404</v>
      </c>
      <c r="H52" s="22">
        <f t="shared" si="30"/>
        <v>300256.54877183004</v>
      </c>
      <c r="I52" s="22">
        <f t="shared" si="30"/>
        <v>8834623.9747670833</v>
      </c>
      <c r="J52" s="67">
        <f t="shared" si="18"/>
        <v>2.7344318908221941E-2</v>
      </c>
      <c r="K52" s="24">
        <f t="shared" si="19"/>
        <v>7.7021174235206366E-2</v>
      </c>
      <c r="L52" s="24">
        <f t="shared" si="20"/>
        <v>-9.0337975576083349E-2</v>
      </c>
      <c r="M52" s="25">
        <f t="shared" si="21"/>
        <v>3.1059364009677171E-2</v>
      </c>
      <c r="N52" s="24">
        <f t="shared" ref="N52:U52" si="31">SUM(N37:N51)</f>
        <v>1</v>
      </c>
      <c r="O52" s="24">
        <f t="shared" si="31"/>
        <v>1</v>
      </c>
      <c r="P52" s="24">
        <f t="shared" si="31"/>
        <v>1</v>
      </c>
      <c r="Q52" s="25">
        <f t="shared" si="31"/>
        <v>1</v>
      </c>
      <c r="R52" s="24">
        <f t="shared" si="31"/>
        <v>1</v>
      </c>
      <c r="S52" s="24">
        <f t="shared" si="31"/>
        <v>1</v>
      </c>
      <c r="T52" s="24">
        <f t="shared" si="31"/>
        <v>1</v>
      </c>
      <c r="U52" s="26">
        <f t="shared" si="31"/>
        <v>0.99999999999999989</v>
      </c>
    </row>
    <row r="53" spans="1:21" ht="15.95" customHeight="1" x14ac:dyDescent="0.25">
      <c r="A53" s="9"/>
      <c r="B53" s="14"/>
      <c r="C53" s="14"/>
      <c r="D53" s="14"/>
      <c r="E53" s="14"/>
      <c r="F53" s="14" t="s">
        <v>12</v>
      </c>
      <c r="G53" s="14" t="s">
        <v>12</v>
      </c>
      <c r="H53" s="14"/>
      <c r="I53" s="14"/>
      <c r="J53" s="14"/>
      <c r="K53" s="14"/>
      <c r="L53" s="14"/>
      <c r="M53" s="20"/>
      <c r="N53" s="29"/>
      <c r="O53" s="29"/>
      <c r="P53" s="29"/>
      <c r="Q53" s="29"/>
      <c r="R53" s="29"/>
      <c r="S53" s="29"/>
      <c r="T53" s="29"/>
      <c r="U53" s="29"/>
    </row>
    <row r="54" spans="1:21" ht="15.95" customHeight="1" x14ac:dyDescent="0.25">
      <c r="A54" s="2" t="s">
        <v>12</v>
      </c>
      <c r="B54" s="14"/>
      <c r="C54" s="14"/>
      <c r="D54" s="14"/>
      <c r="E54" s="14"/>
      <c r="F54" s="14"/>
      <c r="G54" s="14"/>
      <c r="H54" s="14"/>
      <c r="I54" s="14"/>
      <c r="J54" s="14"/>
      <c r="K54" s="14"/>
      <c r="L54" s="14"/>
      <c r="M54" s="20"/>
      <c r="N54" s="29"/>
      <c r="O54" s="29"/>
      <c r="P54" s="29"/>
      <c r="Q54" s="29"/>
      <c r="R54" s="29"/>
      <c r="S54" s="29"/>
      <c r="T54" s="29"/>
      <c r="U54" s="29"/>
    </row>
    <row r="55" spans="1:21" ht="15.95" customHeight="1" x14ac:dyDescent="0.2">
      <c r="A55" s="27"/>
      <c r="B55" s="27"/>
      <c r="C55" s="27"/>
      <c r="D55" s="27"/>
      <c r="E55" s="27"/>
      <c r="F55" s="27"/>
      <c r="G55" s="27"/>
      <c r="H55" s="27"/>
      <c r="I55" s="27"/>
      <c r="J55" s="27"/>
      <c r="K55" s="27"/>
      <c r="L55" s="27"/>
      <c r="M55" s="27"/>
      <c r="N55" s="27"/>
      <c r="O55" s="27"/>
      <c r="P55" s="27"/>
      <c r="Q55" s="27"/>
      <c r="R55" s="27"/>
      <c r="S55" s="27"/>
      <c r="T55" s="27"/>
      <c r="U55" s="27"/>
    </row>
    <row r="56" spans="1:21" ht="15.95" customHeight="1" x14ac:dyDescent="0.2">
      <c r="A56" s="27"/>
      <c r="B56" s="28"/>
      <c r="C56" s="27"/>
      <c r="D56" s="27"/>
      <c r="E56" s="27"/>
      <c r="F56" s="27"/>
      <c r="G56" s="27"/>
      <c r="H56" s="27"/>
      <c r="I56" s="27"/>
      <c r="J56" s="27"/>
      <c r="K56" s="27"/>
      <c r="L56" s="27"/>
      <c r="M56" s="27"/>
      <c r="N56" s="27"/>
      <c r="O56" s="27"/>
      <c r="P56" s="27"/>
      <c r="Q56" s="27"/>
      <c r="R56" s="27"/>
      <c r="S56" s="27"/>
      <c r="T56" s="27"/>
      <c r="U56" s="27"/>
    </row>
    <row r="57" spans="1:21" ht="15.95" customHeight="1" x14ac:dyDescent="0.2">
      <c r="A57" s="27"/>
      <c r="B57" s="27"/>
      <c r="C57" s="27"/>
      <c r="D57" s="27"/>
      <c r="E57" s="27"/>
      <c r="F57" s="27"/>
      <c r="G57" s="27"/>
      <c r="H57" s="27"/>
      <c r="I57" s="27"/>
      <c r="J57" s="27"/>
      <c r="K57" s="27"/>
      <c r="L57" s="27"/>
      <c r="M57" s="27"/>
      <c r="N57" s="27"/>
      <c r="O57" s="27"/>
      <c r="P57" s="27"/>
      <c r="Q57" s="27"/>
      <c r="R57" s="27"/>
      <c r="S57" s="27"/>
      <c r="T57" s="27"/>
      <c r="U57" s="27"/>
    </row>
    <row r="58" spans="1:21" ht="15.95" customHeight="1" x14ac:dyDescent="0.25">
      <c r="A58" s="107" t="s">
        <v>42</v>
      </c>
      <c r="B58" s="107"/>
      <c r="C58" s="107"/>
      <c r="D58" s="107"/>
      <c r="E58" s="107"/>
      <c r="F58" s="107"/>
      <c r="G58" s="107"/>
      <c r="H58" s="107"/>
      <c r="I58" s="107"/>
      <c r="J58" s="107"/>
      <c r="K58" s="107"/>
      <c r="L58" s="107"/>
      <c r="M58" s="107"/>
      <c r="N58" s="27"/>
      <c r="O58" s="27"/>
      <c r="P58" s="27"/>
      <c r="Q58" s="27"/>
      <c r="R58" s="27"/>
      <c r="S58" s="27"/>
      <c r="T58" s="27"/>
      <c r="U58" s="27"/>
    </row>
    <row r="59" spans="1:21" ht="15.95" customHeight="1" thickBot="1" x14ac:dyDescent="0.3">
      <c r="B59" s="27"/>
      <c r="C59" s="27"/>
      <c r="D59" s="27"/>
      <c r="E59" s="27"/>
      <c r="F59" s="30"/>
      <c r="G59" s="27"/>
      <c r="H59" s="27"/>
      <c r="I59" s="27"/>
      <c r="J59" s="27"/>
      <c r="K59" s="27"/>
      <c r="L59" s="27"/>
      <c r="M59" s="27"/>
      <c r="N59" s="27"/>
      <c r="O59" s="27"/>
      <c r="P59" s="27"/>
      <c r="Q59" s="27"/>
      <c r="R59" s="27"/>
      <c r="S59" s="27"/>
      <c r="T59" s="27"/>
      <c r="U59" s="27"/>
    </row>
    <row r="60" spans="1:21" ht="15.95" customHeight="1" x14ac:dyDescent="0.25">
      <c r="A60" s="43"/>
      <c r="B60" s="44"/>
      <c r="C60" s="44"/>
      <c r="D60" s="44"/>
      <c r="E60" s="44"/>
      <c r="F60" s="44"/>
      <c r="G60" s="44"/>
      <c r="H60" s="44"/>
      <c r="I60" s="44"/>
      <c r="J60" s="44"/>
      <c r="K60" s="44"/>
      <c r="L60" s="44"/>
      <c r="M60" s="45"/>
      <c r="Q60" s="27"/>
      <c r="R60" s="27"/>
      <c r="S60" s="27"/>
      <c r="T60" s="27"/>
      <c r="U60" s="27"/>
    </row>
    <row r="61" spans="1:21" ht="15.95" customHeight="1" x14ac:dyDescent="0.25">
      <c r="A61" s="49"/>
      <c r="B61" s="108" t="s">
        <v>33</v>
      </c>
      <c r="C61" s="109"/>
      <c r="D61" s="109"/>
      <c r="E61" s="111"/>
      <c r="F61" s="108" t="s">
        <v>34</v>
      </c>
      <c r="G61" s="109"/>
      <c r="H61" s="109"/>
      <c r="I61" s="111"/>
      <c r="J61" s="108" t="s">
        <v>33</v>
      </c>
      <c r="K61" s="109"/>
      <c r="L61" s="109"/>
      <c r="M61" s="110"/>
      <c r="Q61" s="27"/>
      <c r="R61" s="27"/>
      <c r="S61" s="27"/>
      <c r="T61" s="27"/>
      <c r="U61" s="27"/>
    </row>
    <row r="62" spans="1:21" ht="15.95" customHeight="1" x14ac:dyDescent="0.25">
      <c r="A62" s="49"/>
      <c r="B62" s="108">
        <f>+C35</f>
        <v>2020</v>
      </c>
      <c r="C62" s="109"/>
      <c r="D62" s="109"/>
      <c r="E62" s="111"/>
      <c r="F62" s="108">
        <f>+G35</f>
        <v>2021</v>
      </c>
      <c r="G62" s="109"/>
      <c r="H62" s="109"/>
      <c r="I62" s="111"/>
      <c r="J62" s="108">
        <f>+F62</f>
        <v>2021</v>
      </c>
      <c r="K62" s="109"/>
      <c r="L62" s="109"/>
      <c r="M62" s="110"/>
      <c r="Q62" s="27"/>
      <c r="R62" s="27"/>
      <c r="S62" s="27"/>
      <c r="T62" s="27"/>
      <c r="U62" s="27"/>
    </row>
    <row r="63" spans="1:21" ht="15.95" customHeight="1" thickBot="1" x14ac:dyDescent="0.3">
      <c r="A63" s="53" t="s">
        <v>0</v>
      </c>
      <c r="B63" s="54" t="s">
        <v>1</v>
      </c>
      <c r="C63" s="54" t="s">
        <v>2</v>
      </c>
      <c r="D63" s="54" t="s">
        <v>3</v>
      </c>
      <c r="E63" s="55" t="s">
        <v>4</v>
      </c>
      <c r="F63" s="54" t="s">
        <v>1</v>
      </c>
      <c r="G63" s="54" t="s">
        <v>2</v>
      </c>
      <c r="H63" s="54" t="s">
        <v>3</v>
      </c>
      <c r="I63" s="55" t="s">
        <v>4</v>
      </c>
      <c r="J63" s="54" t="s">
        <v>1</v>
      </c>
      <c r="K63" s="54" t="s">
        <v>2</v>
      </c>
      <c r="L63" s="54" t="s">
        <v>3</v>
      </c>
      <c r="M63" s="56" t="s">
        <v>4</v>
      </c>
      <c r="Q63" s="27"/>
      <c r="R63" s="27"/>
      <c r="S63" s="27"/>
      <c r="T63" s="27"/>
      <c r="U63" s="27"/>
    </row>
    <row r="64" spans="1:21" ht="15.95" customHeight="1" thickTop="1" x14ac:dyDescent="0.2">
      <c r="A64" s="13" t="str">
        <f t="shared" ref="A64:D78" si="32">+A37</f>
        <v>Equitable</v>
      </c>
      <c r="B64" s="14">
        <f t="shared" si="32"/>
        <v>0</v>
      </c>
      <c r="C64" s="14">
        <f t="shared" si="32"/>
        <v>0</v>
      </c>
      <c r="D64" s="14">
        <f t="shared" si="32"/>
        <v>28205.601648173852</v>
      </c>
      <c r="E64" s="15">
        <f t="shared" ref="E64:E78" si="33">+D64+C64+B64</f>
        <v>28205.601648173852</v>
      </c>
      <c r="F64" s="14">
        <f t="shared" ref="F64:H78" si="34">+F10</f>
        <v>0</v>
      </c>
      <c r="G64" s="14">
        <f t="shared" si="34"/>
        <v>0</v>
      </c>
      <c r="H64" s="14">
        <f t="shared" si="34"/>
        <v>2375.187265</v>
      </c>
      <c r="I64" s="15">
        <f t="shared" ref="I64:I78" si="35">+F64+G64+H64</f>
        <v>2375.187265</v>
      </c>
      <c r="J64" s="14">
        <f t="shared" ref="J64:J78" si="36">+F37</f>
        <v>0</v>
      </c>
      <c r="K64" s="14">
        <f t="shared" ref="K64:K78" si="37">+G37</f>
        <v>0</v>
      </c>
      <c r="L64" s="14">
        <f t="shared" ref="L64:L78" si="38">+H37</f>
        <v>27857.447271193902</v>
      </c>
      <c r="M64" s="16">
        <f t="shared" ref="M64:M78" si="39">+L64+K64+J64</f>
        <v>27857.447271193902</v>
      </c>
    </row>
    <row r="65" spans="1:21" ht="15.95" customHeight="1" x14ac:dyDescent="0.2">
      <c r="A65" s="13" t="str">
        <f t="shared" si="32"/>
        <v>Berkshire Hathaway Group</v>
      </c>
      <c r="B65" s="14">
        <f t="shared" si="32"/>
        <v>0</v>
      </c>
      <c r="C65" s="14">
        <f t="shared" si="32"/>
        <v>0</v>
      </c>
      <c r="D65" s="14">
        <f t="shared" si="32"/>
        <v>140481</v>
      </c>
      <c r="E65" s="15">
        <f>+D65+C65+B65</f>
        <v>140481</v>
      </c>
      <c r="F65" s="14">
        <f t="shared" si="34"/>
        <v>0</v>
      </c>
      <c r="G65" s="14">
        <f t="shared" si="34"/>
        <v>0</v>
      </c>
      <c r="H65" s="14">
        <f t="shared" si="34"/>
        <v>2075</v>
      </c>
      <c r="I65" s="15">
        <f>+F65+G65+H65</f>
        <v>2075</v>
      </c>
      <c r="J65" s="14">
        <f t="shared" si="36"/>
        <v>0</v>
      </c>
      <c r="K65" s="14">
        <f t="shared" si="37"/>
        <v>0</v>
      </c>
      <c r="L65" s="14">
        <f t="shared" si="38"/>
        <v>130994</v>
      </c>
      <c r="M65" s="16">
        <f t="shared" si="39"/>
        <v>130994</v>
      </c>
    </row>
    <row r="66" spans="1:21" ht="15.95" customHeight="1" x14ac:dyDescent="0.2">
      <c r="A66" s="13" t="str">
        <f t="shared" si="32"/>
        <v xml:space="preserve">Canada Life </v>
      </c>
      <c r="B66" s="14">
        <f t="shared" si="32"/>
        <v>202754.58912281296</v>
      </c>
      <c r="C66" s="14">
        <f t="shared" si="32"/>
        <v>53534.686570587015</v>
      </c>
      <c r="D66" s="14">
        <f t="shared" si="32"/>
        <v>0</v>
      </c>
      <c r="E66" s="15">
        <f>+D66+C66+B66</f>
        <v>256289.27569339998</v>
      </c>
      <c r="F66" s="14">
        <f t="shared" si="34"/>
        <v>12291.485144</v>
      </c>
      <c r="G66" s="14">
        <f t="shared" si="34"/>
        <v>0</v>
      </c>
      <c r="H66" s="14">
        <f t="shared" si="34"/>
        <v>0</v>
      </c>
      <c r="I66" s="15">
        <f>+F66+G66+H66</f>
        <v>12291.485144</v>
      </c>
      <c r="J66" s="14">
        <f t="shared" si="36"/>
        <v>203546.57103356661</v>
      </c>
      <c r="K66" s="14">
        <f t="shared" si="37"/>
        <v>34091.130231433395</v>
      </c>
      <c r="L66" s="14">
        <f t="shared" si="38"/>
        <v>0</v>
      </c>
      <c r="M66" s="16">
        <f>+L66+K66+J66</f>
        <v>237637.70126500001</v>
      </c>
    </row>
    <row r="67" spans="1:21" ht="15.95" customHeight="1" x14ac:dyDescent="0.2">
      <c r="A67" s="13" t="str">
        <f t="shared" si="32"/>
        <v xml:space="preserve">Employers Re Corp. </v>
      </c>
      <c r="B67" s="14">
        <f t="shared" si="32"/>
        <v>58010.567926022151</v>
      </c>
      <c r="C67" s="14">
        <f t="shared" si="32"/>
        <v>2003.112235977846</v>
      </c>
      <c r="D67" s="14">
        <f t="shared" si="32"/>
        <v>4.1575839999999999</v>
      </c>
      <c r="E67" s="15">
        <f t="shared" si="33"/>
        <v>60017.837745999997</v>
      </c>
      <c r="F67" s="14">
        <f t="shared" si="34"/>
        <v>0</v>
      </c>
      <c r="G67" s="14">
        <f t="shared" si="34"/>
        <v>0</v>
      </c>
      <c r="H67" s="14">
        <f t="shared" si="34"/>
        <v>0</v>
      </c>
      <c r="I67" s="15">
        <f t="shared" si="35"/>
        <v>0</v>
      </c>
      <c r="J67" s="14">
        <f t="shared" si="36"/>
        <v>51121.164390500002</v>
      </c>
      <c r="K67" s="14">
        <f t="shared" si="37"/>
        <v>1862.1450275000002</v>
      </c>
      <c r="L67" s="14">
        <f t="shared" si="38"/>
        <v>4.0875839999999997</v>
      </c>
      <c r="M67" s="16">
        <f t="shared" si="39"/>
        <v>52987.397002000005</v>
      </c>
    </row>
    <row r="68" spans="1:21" ht="15.95" customHeight="1" x14ac:dyDescent="0.2">
      <c r="A68" s="13" t="str">
        <f t="shared" si="32"/>
        <v>General Re Life</v>
      </c>
      <c r="B68" s="14">
        <f t="shared" si="32"/>
        <v>184866.87177455603</v>
      </c>
      <c r="C68" s="14">
        <f t="shared" si="32"/>
        <v>2970.4994141099996</v>
      </c>
      <c r="D68" s="14">
        <f t="shared" si="32"/>
        <v>0</v>
      </c>
      <c r="E68" s="15">
        <f t="shared" si="33"/>
        <v>187837.37118866603</v>
      </c>
      <c r="F68" s="14">
        <f t="shared" si="34"/>
        <v>51682.737499582327</v>
      </c>
      <c r="G68" s="14">
        <f t="shared" si="34"/>
        <v>0</v>
      </c>
      <c r="H68" s="14">
        <f t="shared" si="34"/>
        <v>0</v>
      </c>
      <c r="I68" s="15">
        <f t="shared" si="35"/>
        <v>51682.737499582327</v>
      </c>
      <c r="J68" s="14">
        <f t="shared" si="36"/>
        <v>223258.50734642221</v>
      </c>
      <c r="K68" s="14">
        <f t="shared" si="37"/>
        <v>2618.9116291099995</v>
      </c>
      <c r="L68" s="14">
        <f t="shared" si="38"/>
        <v>0</v>
      </c>
      <c r="M68" s="16">
        <f t="shared" si="39"/>
        <v>225877.4189755322</v>
      </c>
    </row>
    <row r="69" spans="1:21" ht="15.95" customHeight="1" x14ac:dyDescent="0.2">
      <c r="A69" s="13" t="str">
        <f t="shared" si="32"/>
        <v>Hannover Life Re</v>
      </c>
      <c r="B69" s="14">
        <f t="shared" si="32"/>
        <v>654638.37619857036</v>
      </c>
      <c r="C69" s="14">
        <f t="shared" si="32"/>
        <v>662192.15423849761</v>
      </c>
      <c r="D69" s="14">
        <f t="shared" si="32"/>
        <v>0</v>
      </c>
      <c r="E69" s="15">
        <f t="shared" si="33"/>
        <v>1316830.5304370681</v>
      </c>
      <c r="F69" s="14">
        <f t="shared" si="34"/>
        <v>34763.115512819997</v>
      </c>
      <c r="G69" s="14">
        <f t="shared" si="34"/>
        <v>0</v>
      </c>
      <c r="H69" s="14">
        <f t="shared" si="34"/>
        <v>0</v>
      </c>
      <c r="I69" s="15">
        <f t="shared" si="35"/>
        <v>34763.115512819997</v>
      </c>
      <c r="J69" s="14">
        <f t="shared" si="36"/>
        <v>658950.55654828448</v>
      </c>
      <c r="K69" s="14">
        <f t="shared" si="37"/>
        <v>551877.92532942037</v>
      </c>
      <c r="L69" s="14">
        <f t="shared" si="38"/>
        <v>0</v>
      </c>
      <c r="M69" s="16">
        <f t="shared" si="39"/>
        <v>1210828.4818777048</v>
      </c>
    </row>
    <row r="70" spans="1:21" ht="15.95" customHeight="1" x14ac:dyDescent="0.2">
      <c r="A70" s="13" t="str">
        <f t="shared" si="32"/>
        <v>Munich Re (US)</v>
      </c>
      <c r="B70" s="14">
        <f t="shared" si="32"/>
        <v>918307.66566199996</v>
      </c>
      <c r="C70" s="14">
        <f t="shared" si="32"/>
        <v>185144.33433799999</v>
      </c>
      <c r="D70" s="14">
        <f t="shared" si="32"/>
        <v>1835</v>
      </c>
      <c r="E70" s="15">
        <f>+D70+C70+B70</f>
        <v>1105287</v>
      </c>
      <c r="F70" s="14">
        <f t="shared" si="34"/>
        <v>103030</v>
      </c>
      <c r="G70" s="14">
        <f t="shared" si="34"/>
        <v>81808.484870999993</v>
      </c>
      <c r="H70" s="14">
        <f t="shared" si="34"/>
        <v>0</v>
      </c>
      <c r="I70" s="15">
        <f>+F70+G70+H70</f>
        <v>184838.48487099999</v>
      </c>
      <c r="J70" s="14">
        <f t="shared" si="36"/>
        <v>977327.32584599999</v>
      </c>
      <c r="K70" s="14">
        <f t="shared" si="37"/>
        <v>243720.03492199999</v>
      </c>
      <c r="L70" s="14">
        <f t="shared" si="38"/>
        <v>549.080108</v>
      </c>
      <c r="M70" s="16">
        <f>+L70+K70+J70</f>
        <v>1221596.4408760001</v>
      </c>
    </row>
    <row r="71" spans="1:21" ht="15.95" customHeight="1" x14ac:dyDescent="0.2">
      <c r="A71" s="13" t="str">
        <f t="shared" si="32"/>
        <v>Optimum Re (US)</v>
      </c>
      <c r="B71" s="14">
        <f t="shared" si="32"/>
        <v>75791.836979999993</v>
      </c>
      <c r="C71" s="14">
        <f t="shared" si="32"/>
        <v>6001.4495380000008</v>
      </c>
      <c r="D71" s="14">
        <f t="shared" si="32"/>
        <v>0</v>
      </c>
      <c r="E71" s="15">
        <f t="shared" si="33"/>
        <v>81793.286517999994</v>
      </c>
      <c r="F71" s="14">
        <f t="shared" si="34"/>
        <v>8104.6623406562567</v>
      </c>
      <c r="G71" s="14">
        <f t="shared" si="34"/>
        <v>0</v>
      </c>
      <c r="H71" s="14">
        <f t="shared" si="34"/>
        <v>0</v>
      </c>
      <c r="I71" s="15">
        <f t="shared" si="35"/>
        <v>8104.6623406562567</v>
      </c>
      <c r="J71" s="14">
        <f t="shared" si="36"/>
        <v>80098.075152000005</v>
      </c>
      <c r="K71" s="14">
        <f t="shared" si="37"/>
        <v>5510.4746530000002</v>
      </c>
      <c r="L71" s="14">
        <f t="shared" si="38"/>
        <v>0</v>
      </c>
      <c r="M71" s="16">
        <f t="shared" si="39"/>
        <v>85608.549805000002</v>
      </c>
    </row>
    <row r="72" spans="1:21" ht="15.95" customHeight="1" x14ac:dyDescent="0.2">
      <c r="A72" s="13" t="str">
        <f t="shared" si="32"/>
        <v>Pacific Life</v>
      </c>
      <c r="B72" s="14">
        <f t="shared" si="32"/>
        <v>0</v>
      </c>
      <c r="C72" s="14">
        <f t="shared" si="32"/>
        <v>0</v>
      </c>
      <c r="D72" s="14">
        <f t="shared" si="32"/>
        <v>159549.08253334963</v>
      </c>
      <c r="E72" s="15">
        <f t="shared" si="33"/>
        <v>159549.08253334963</v>
      </c>
      <c r="F72" s="14">
        <f t="shared" si="34"/>
        <v>0</v>
      </c>
      <c r="G72" s="14">
        <f t="shared" si="34"/>
        <v>0</v>
      </c>
      <c r="H72" s="14">
        <f t="shared" si="34"/>
        <v>1397.16849321</v>
      </c>
      <c r="I72" s="15">
        <f t="shared" si="35"/>
        <v>1397.16849321</v>
      </c>
      <c r="J72" s="14">
        <f t="shared" si="36"/>
        <v>0</v>
      </c>
      <c r="K72" s="14">
        <f t="shared" si="37"/>
        <v>0</v>
      </c>
      <c r="L72" s="14">
        <f t="shared" si="38"/>
        <v>140851.93380863615</v>
      </c>
      <c r="M72" s="16">
        <f t="shared" si="39"/>
        <v>140851.93380863615</v>
      </c>
    </row>
    <row r="73" spans="1:21" ht="15.95" customHeight="1" x14ac:dyDescent="0.2">
      <c r="A73" s="13" t="str">
        <f t="shared" si="32"/>
        <v>PartnerRe</v>
      </c>
      <c r="B73" s="14">
        <f t="shared" si="32"/>
        <v>72797</v>
      </c>
      <c r="C73" s="14">
        <f t="shared" si="32"/>
        <v>133</v>
      </c>
      <c r="D73" s="14">
        <f t="shared" si="32"/>
        <v>0</v>
      </c>
      <c r="E73" s="15">
        <f t="shared" si="33"/>
        <v>72930</v>
      </c>
      <c r="F73" s="14">
        <f t="shared" si="34"/>
        <v>20824.599999999999</v>
      </c>
      <c r="G73" s="14">
        <f t="shared" si="34"/>
        <v>16724.599999999999</v>
      </c>
      <c r="H73" s="14">
        <f t="shared" si="34"/>
        <v>0</v>
      </c>
      <c r="I73" s="15">
        <f t="shared" si="35"/>
        <v>37549.199999999997</v>
      </c>
      <c r="J73" s="14">
        <f t="shared" si="36"/>
        <v>89688.299999999988</v>
      </c>
      <c r="K73" s="14">
        <f t="shared" si="37"/>
        <v>15099.300000000001</v>
      </c>
      <c r="L73" s="14">
        <f t="shared" si="38"/>
        <v>0</v>
      </c>
      <c r="M73" s="16">
        <f t="shared" si="39"/>
        <v>104787.59999999999</v>
      </c>
    </row>
    <row r="74" spans="1:21" ht="15.95" customHeight="1" x14ac:dyDescent="0.2">
      <c r="A74" s="13" t="str">
        <f t="shared" si="32"/>
        <v>RGA Re (Canada)</v>
      </c>
      <c r="B74" s="14">
        <f t="shared" si="32"/>
        <v>654</v>
      </c>
      <c r="C74" s="14">
        <f t="shared" si="32"/>
        <v>0</v>
      </c>
      <c r="D74" s="14">
        <f t="shared" si="32"/>
        <v>0</v>
      </c>
      <c r="E74" s="15">
        <f t="shared" si="33"/>
        <v>654</v>
      </c>
      <c r="F74" s="14">
        <f t="shared" si="34"/>
        <v>0</v>
      </c>
      <c r="G74" s="14">
        <f t="shared" si="34"/>
        <v>0</v>
      </c>
      <c r="H74" s="14">
        <f t="shared" si="34"/>
        <v>0</v>
      </c>
      <c r="I74" s="15">
        <f t="shared" si="35"/>
        <v>0</v>
      </c>
      <c r="J74" s="14">
        <f t="shared" si="36"/>
        <v>617</v>
      </c>
      <c r="K74" s="14">
        <f t="shared" si="37"/>
        <v>0</v>
      </c>
      <c r="L74" s="14">
        <f t="shared" si="38"/>
        <v>0</v>
      </c>
      <c r="M74" s="16">
        <f t="shared" si="39"/>
        <v>617</v>
      </c>
    </row>
    <row r="75" spans="1:21" ht="15.95" customHeight="1" x14ac:dyDescent="0.2">
      <c r="A75" s="13" t="str">
        <f t="shared" si="32"/>
        <v>RGA Reinsurance Company</v>
      </c>
      <c r="B75" s="14">
        <f t="shared" si="32"/>
        <v>1319206.0245081238</v>
      </c>
      <c r="C75" s="14">
        <f t="shared" si="32"/>
        <v>254275.46223423473</v>
      </c>
      <c r="D75" s="14">
        <f t="shared" si="32"/>
        <v>0</v>
      </c>
      <c r="E75" s="15">
        <f>+D75+C75+B75</f>
        <v>1573481.4867423584</v>
      </c>
      <c r="F75" s="14">
        <f t="shared" si="34"/>
        <v>117944.89471609003</v>
      </c>
      <c r="G75" s="14">
        <f t="shared" si="34"/>
        <v>1901.4369136999999</v>
      </c>
      <c r="H75" s="14">
        <f t="shared" si="34"/>
        <v>0</v>
      </c>
      <c r="I75" s="15">
        <f>+F75+G75+H75</f>
        <v>119846.33162979003</v>
      </c>
      <c r="J75" s="14">
        <f t="shared" si="36"/>
        <v>1354648.3273750644</v>
      </c>
      <c r="K75" s="14">
        <f t="shared" si="37"/>
        <v>240484.69719238655</v>
      </c>
      <c r="L75" s="14">
        <f t="shared" si="38"/>
        <v>0</v>
      </c>
      <c r="M75" s="16">
        <f>+L75+K75+J75</f>
        <v>1595133.0245674509</v>
      </c>
    </row>
    <row r="76" spans="1:21" ht="15.95" customHeight="1" x14ac:dyDescent="0.2">
      <c r="A76" s="13" t="str">
        <f t="shared" si="32"/>
        <v>RMA</v>
      </c>
      <c r="B76" s="14">
        <f t="shared" si="32"/>
        <v>195196.95204674301</v>
      </c>
      <c r="C76" s="14">
        <f t="shared" si="32"/>
        <v>0</v>
      </c>
      <c r="D76" s="14">
        <f t="shared" si="32"/>
        <v>0</v>
      </c>
      <c r="E76" s="15">
        <f>+D76+C76+B76</f>
        <v>195196.95204674301</v>
      </c>
      <c r="F76" s="14">
        <f t="shared" si="34"/>
        <v>26230.064122197473</v>
      </c>
      <c r="G76" s="14">
        <f t="shared" si="34"/>
        <v>0</v>
      </c>
      <c r="H76" s="14">
        <f t="shared" si="34"/>
        <v>0</v>
      </c>
      <c r="I76" s="15">
        <f>+F76+G76+H76</f>
        <v>26230.064122197473</v>
      </c>
      <c r="J76" s="14">
        <f t="shared" si="36"/>
        <v>210103.65206354833</v>
      </c>
      <c r="K76" s="14">
        <f t="shared" si="37"/>
        <v>0</v>
      </c>
      <c r="L76" s="14">
        <f t="shared" si="38"/>
        <v>0</v>
      </c>
      <c r="M76" s="16">
        <f>+L76+K76+J76</f>
        <v>210103.65206354833</v>
      </c>
    </row>
    <row r="77" spans="1:21" ht="15.95" customHeight="1" x14ac:dyDescent="0.2">
      <c r="A77" s="13" t="str">
        <f t="shared" si="32"/>
        <v>SCOR Global Life (US)</v>
      </c>
      <c r="B77" s="14">
        <f t="shared" si="32"/>
        <v>1784203</v>
      </c>
      <c r="C77" s="14">
        <f t="shared" si="32"/>
        <v>98236</v>
      </c>
      <c r="D77" s="14">
        <f t="shared" si="32"/>
        <v>0</v>
      </c>
      <c r="E77" s="15">
        <f t="shared" si="33"/>
        <v>1882439</v>
      </c>
      <c r="F77" s="14">
        <f t="shared" si="34"/>
        <v>101961</v>
      </c>
      <c r="G77" s="14">
        <f t="shared" si="34"/>
        <v>54250</v>
      </c>
      <c r="H77" s="14">
        <f t="shared" si="34"/>
        <v>0</v>
      </c>
      <c r="I77" s="15">
        <f t="shared" si="35"/>
        <v>156211</v>
      </c>
      <c r="J77" s="14">
        <f t="shared" si="36"/>
        <v>1689447</v>
      </c>
      <c r="K77" s="14">
        <f t="shared" si="37"/>
        <v>98024</v>
      </c>
      <c r="L77" s="14">
        <f t="shared" si="38"/>
        <v>0</v>
      </c>
      <c r="M77" s="16">
        <f t="shared" si="39"/>
        <v>1787471</v>
      </c>
    </row>
    <row r="78" spans="1:21" ht="15.95" customHeight="1" thickBot="1" x14ac:dyDescent="0.25">
      <c r="A78" s="13" t="str">
        <f t="shared" si="32"/>
        <v>Swiss Re</v>
      </c>
      <c r="B78" s="14">
        <f t="shared" si="32"/>
        <v>1349269.457638534</v>
      </c>
      <c r="C78" s="14">
        <f t="shared" si="32"/>
        <v>158230.17864326999</v>
      </c>
      <c r="D78" s="14">
        <f t="shared" si="32"/>
        <v>0</v>
      </c>
      <c r="E78" s="15">
        <f t="shared" si="33"/>
        <v>1507499.6362818039</v>
      </c>
      <c r="F78" s="14">
        <f t="shared" si="34"/>
        <v>135560.12491631624</v>
      </c>
      <c r="G78" s="14">
        <f t="shared" si="34"/>
        <v>248928.79384794086</v>
      </c>
      <c r="H78" s="14">
        <f t="shared" si="34"/>
        <v>0</v>
      </c>
      <c r="I78" s="15">
        <f t="shared" si="35"/>
        <v>384488.91876425711</v>
      </c>
      <c r="J78" s="14">
        <f t="shared" si="36"/>
        <v>1463260.4364553264</v>
      </c>
      <c r="K78" s="14">
        <f t="shared" si="37"/>
        <v>339011.89079969004</v>
      </c>
      <c r="L78" s="14">
        <f t="shared" si="38"/>
        <v>0</v>
      </c>
      <c r="M78" s="16">
        <f t="shared" si="39"/>
        <v>1802272.3272550164</v>
      </c>
    </row>
    <row r="79" spans="1:21" ht="15.95" customHeight="1" thickBot="1" x14ac:dyDescent="0.3">
      <c r="A79" s="21" t="s">
        <v>8</v>
      </c>
      <c r="B79" s="22">
        <f t="shared" ref="B79:M79" si="40">SUM(B64:B78)</f>
        <v>6815696.3418573625</v>
      </c>
      <c r="C79" s="22">
        <f t="shared" si="40"/>
        <v>1422720.8772126772</v>
      </c>
      <c r="D79" s="22">
        <f t="shared" si="40"/>
        <v>330074.84176552348</v>
      </c>
      <c r="E79" s="23">
        <f t="shared" si="40"/>
        <v>8568492.0608355626</v>
      </c>
      <c r="F79" s="22">
        <f t="shared" si="40"/>
        <v>612392.68425166234</v>
      </c>
      <c r="G79" s="22">
        <f t="shared" si="40"/>
        <v>403613.31563264085</v>
      </c>
      <c r="H79" s="22">
        <f t="shared" si="40"/>
        <v>5847.3557582100002</v>
      </c>
      <c r="I79" s="23">
        <f t="shared" si="40"/>
        <v>1021853.3556425131</v>
      </c>
      <c r="J79" s="22">
        <f t="shared" si="40"/>
        <v>7002066.9162107119</v>
      </c>
      <c r="K79" s="22">
        <f t="shared" si="40"/>
        <v>1532300.5097845404</v>
      </c>
      <c r="L79" s="22">
        <f t="shared" si="40"/>
        <v>300256.54877183004</v>
      </c>
      <c r="M79" s="31">
        <f t="shared" si="40"/>
        <v>8834623.9747670833</v>
      </c>
    </row>
    <row r="80" spans="1:21" ht="15.95" customHeight="1" x14ac:dyDescent="0.25">
      <c r="A80" s="2"/>
      <c r="B80" s="27"/>
      <c r="C80" s="27"/>
      <c r="D80" s="27"/>
      <c r="E80" s="27"/>
      <c r="F80" s="27"/>
      <c r="G80" s="27"/>
      <c r="H80" s="27"/>
      <c r="I80" s="27"/>
      <c r="J80" s="27"/>
      <c r="K80" s="27"/>
      <c r="L80" s="27"/>
      <c r="M80" s="27"/>
      <c r="N80" s="27"/>
      <c r="O80" s="27"/>
      <c r="P80" s="27"/>
      <c r="Q80" s="20"/>
      <c r="R80" s="20"/>
      <c r="S80" s="20"/>
      <c r="T80" s="20"/>
      <c r="U80" s="20"/>
    </row>
    <row r="81" spans="1:21" ht="15.95" customHeight="1" x14ac:dyDescent="0.25">
      <c r="A81" s="2" t="str">
        <f>+A54</f>
        <v xml:space="preserve"> </v>
      </c>
      <c r="B81" s="27"/>
      <c r="C81" s="27"/>
      <c r="D81" s="27"/>
      <c r="E81" s="27"/>
      <c r="F81" s="27"/>
      <c r="G81" s="27"/>
      <c r="H81" s="27"/>
      <c r="I81" s="27"/>
      <c r="J81" s="73"/>
      <c r="K81" s="73"/>
      <c r="L81" s="73"/>
      <c r="M81" s="73"/>
      <c r="N81" s="27"/>
      <c r="O81" s="27"/>
      <c r="P81" s="27"/>
      <c r="Q81" s="27"/>
      <c r="R81" s="27"/>
      <c r="S81" s="27"/>
      <c r="T81" s="27"/>
      <c r="U81" s="27"/>
    </row>
    <row r="82" spans="1:21" ht="15.95" customHeight="1" x14ac:dyDescent="0.2">
      <c r="A82" s="27"/>
      <c r="B82" s="27"/>
      <c r="C82" s="27"/>
      <c r="D82" s="27"/>
      <c r="E82" s="27"/>
      <c r="F82" s="27"/>
      <c r="G82" s="27"/>
      <c r="H82" s="27"/>
      <c r="I82" s="27"/>
      <c r="J82" s="27"/>
      <c r="K82" s="27"/>
      <c r="L82" s="27"/>
      <c r="M82" s="27"/>
      <c r="N82" s="27"/>
      <c r="O82" s="27"/>
      <c r="P82" s="27"/>
      <c r="Q82" s="27"/>
      <c r="R82" s="27"/>
      <c r="S82" s="27"/>
      <c r="T82" s="27"/>
      <c r="U82" s="27"/>
    </row>
  </sheetData>
  <sortState xmlns:xlrd2="http://schemas.microsoft.com/office/spreadsheetml/2017/richdata2" ref="A37:U51">
    <sortCondition ref="A37:A51"/>
  </sortState>
  <mergeCells count="15">
    <mergeCell ref="B62:E62"/>
    <mergeCell ref="F62:I62"/>
    <mergeCell ref="J62:M62"/>
    <mergeCell ref="B34:I34"/>
    <mergeCell ref="J34:M34"/>
    <mergeCell ref="J61:M61"/>
    <mergeCell ref="F61:I61"/>
    <mergeCell ref="B61:E61"/>
    <mergeCell ref="A4:U4"/>
    <mergeCell ref="A31:U31"/>
    <mergeCell ref="A58:M58"/>
    <mergeCell ref="N34:U34"/>
    <mergeCell ref="B7:I7"/>
    <mergeCell ref="N7:U7"/>
    <mergeCell ref="J7:M7"/>
  </mergeCells>
  <phoneticPr fontId="0" type="noConversion"/>
  <printOptions horizontalCentered="1"/>
  <pageMargins left="0.25" right="0.25" top="0.75" bottom="0.75" header="0.3" footer="0.3"/>
  <pageSetup scale="50" fitToHeight="3" orientation="landscape" r:id="rId1"/>
  <headerFooter alignWithMargins="0">
    <oddHeader>&amp;C2018 SOA LIFE REINSURANCE SURVEY</oddHeader>
    <oddFooter>&amp;CPRELIMINARY DRAFT RESULTS - SUBJECT TO CHANGE&amp;Rpage &amp;P of &amp;N
&amp;D</odd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8"/>
  <sheetViews>
    <sheetView zoomScale="80" zoomScaleNormal="80" workbookViewId="0">
      <selection activeCell="A63" sqref="A63"/>
    </sheetView>
  </sheetViews>
  <sheetFormatPr defaultRowHeight="15.95" customHeight="1" x14ac:dyDescent="0.2"/>
  <cols>
    <col min="1" max="1" width="31.5703125" customWidth="1"/>
    <col min="2" max="2" width="12.28515625" customWidth="1"/>
    <col min="3" max="4" width="9.42578125" bestFit="1" customWidth="1"/>
    <col min="5" max="6" width="11.42578125" bestFit="1" customWidth="1"/>
    <col min="7" max="7" width="9.42578125" bestFit="1" customWidth="1"/>
    <col min="8" max="8" width="9.42578125" customWidth="1"/>
    <col min="9" max="9" width="10.28515625" customWidth="1"/>
    <col min="10" max="10" width="11.28515625" customWidth="1"/>
    <col min="11" max="11" width="11.140625" customWidth="1"/>
    <col min="12" max="12" width="10.28515625" customWidth="1"/>
    <col min="13" max="13" width="12.140625" customWidth="1"/>
  </cols>
  <sheetData>
    <row r="1" spans="1:21" ht="15.95" customHeight="1" x14ac:dyDescent="0.2">
      <c r="A1" s="1" t="s">
        <v>12</v>
      </c>
      <c r="B1" s="1" t="str">
        <f>+'usord '!B1</f>
        <v xml:space="preserve"> </v>
      </c>
      <c r="C1" s="1"/>
      <c r="D1" s="1"/>
      <c r="E1" s="1"/>
      <c r="F1" s="1"/>
      <c r="G1" s="1"/>
      <c r="H1" s="1"/>
      <c r="I1" s="1"/>
      <c r="J1" s="1"/>
      <c r="K1" s="1"/>
      <c r="L1" s="1"/>
      <c r="M1" s="1"/>
      <c r="N1" s="1"/>
      <c r="O1" s="1"/>
      <c r="P1" s="1"/>
      <c r="Q1" s="1"/>
      <c r="R1" s="1"/>
      <c r="S1" s="1"/>
      <c r="T1" s="1"/>
      <c r="U1" s="1"/>
    </row>
    <row r="2" spans="1:21" ht="15.95" customHeight="1" x14ac:dyDescent="0.2">
      <c r="A2" s="1"/>
      <c r="B2" s="18"/>
      <c r="C2" s="1"/>
      <c r="D2" s="1"/>
      <c r="E2" s="1"/>
      <c r="F2" s="1"/>
      <c r="G2" s="1"/>
      <c r="H2" s="1"/>
      <c r="I2" s="1"/>
      <c r="J2" s="1"/>
      <c r="K2" s="1"/>
      <c r="L2" s="1"/>
      <c r="M2" s="1"/>
      <c r="N2" s="1"/>
      <c r="O2" s="1"/>
      <c r="P2" s="1"/>
      <c r="Q2" s="1"/>
      <c r="R2" s="1"/>
      <c r="S2" s="1"/>
      <c r="T2" s="1"/>
      <c r="U2" s="1"/>
    </row>
    <row r="3" spans="1:21" ht="15.95" customHeight="1" x14ac:dyDescent="0.2">
      <c r="A3" s="1"/>
      <c r="B3" s="1"/>
      <c r="C3" s="1"/>
      <c r="D3" s="1"/>
      <c r="E3" s="1"/>
      <c r="F3" s="1"/>
      <c r="G3" s="1"/>
      <c r="H3" s="1"/>
      <c r="I3" s="1"/>
      <c r="J3" s="1"/>
      <c r="K3" s="1"/>
      <c r="L3" s="1"/>
      <c r="M3" s="1"/>
      <c r="N3" s="1"/>
      <c r="O3" s="1"/>
      <c r="P3" s="1"/>
      <c r="Q3" s="1"/>
      <c r="R3" s="1"/>
      <c r="S3" s="1"/>
      <c r="T3" s="1"/>
      <c r="U3" s="1"/>
    </row>
    <row r="4" spans="1:21" ht="15.95" customHeight="1" x14ac:dyDescent="0.25">
      <c r="A4" s="112" t="s">
        <v>48</v>
      </c>
      <c r="B4" s="112"/>
      <c r="C4" s="112"/>
      <c r="D4" s="112"/>
      <c r="E4" s="112"/>
      <c r="F4" s="112"/>
      <c r="G4" s="112"/>
      <c r="H4" s="112"/>
      <c r="I4" s="112"/>
      <c r="J4" s="112"/>
      <c r="K4" s="112"/>
      <c r="L4" s="112"/>
      <c r="M4" s="112"/>
      <c r="N4" s="112"/>
      <c r="O4" s="112"/>
      <c r="P4" s="112"/>
      <c r="Q4" s="112"/>
      <c r="R4" s="112"/>
      <c r="S4" s="112"/>
      <c r="T4" s="112"/>
      <c r="U4" s="112"/>
    </row>
    <row r="5" spans="1:21" ht="15.95" customHeight="1" thickBot="1" x14ac:dyDescent="0.25">
      <c r="A5" s="1"/>
      <c r="B5" s="1"/>
      <c r="C5" s="1"/>
      <c r="D5" s="1"/>
      <c r="E5" s="1"/>
      <c r="F5" s="1"/>
      <c r="G5" s="1"/>
      <c r="H5" s="1"/>
      <c r="I5" s="1"/>
      <c r="J5" s="1"/>
      <c r="K5" s="1"/>
      <c r="L5" s="1"/>
      <c r="M5" s="1"/>
      <c r="N5" s="1"/>
      <c r="O5" s="1"/>
      <c r="P5" s="1"/>
      <c r="Q5" s="1"/>
      <c r="R5" s="1"/>
      <c r="S5" s="1"/>
      <c r="T5" s="1"/>
      <c r="U5" s="1"/>
    </row>
    <row r="6" spans="1:21" ht="15.95" customHeight="1" x14ac:dyDescent="0.25">
      <c r="A6" s="43"/>
      <c r="B6" s="44"/>
      <c r="C6" s="44"/>
      <c r="D6" s="44"/>
      <c r="E6" s="44"/>
      <c r="F6" s="44"/>
      <c r="G6" s="44"/>
      <c r="H6" s="44"/>
      <c r="I6" s="44"/>
      <c r="J6" s="44"/>
      <c r="K6" s="44"/>
      <c r="L6" s="44"/>
      <c r="M6" s="44"/>
      <c r="N6" s="44"/>
      <c r="O6" s="44"/>
      <c r="P6" s="44"/>
      <c r="Q6" s="44"/>
      <c r="R6" s="44"/>
      <c r="S6" s="44"/>
      <c r="T6" s="44"/>
      <c r="U6" s="45"/>
    </row>
    <row r="7" spans="1:21" ht="15.95" customHeight="1" x14ac:dyDescent="0.25">
      <c r="A7" s="46"/>
      <c r="B7" s="109" t="s">
        <v>34</v>
      </c>
      <c r="C7" s="109"/>
      <c r="D7" s="109"/>
      <c r="E7" s="109"/>
      <c r="F7" s="109"/>
      <c r="G7" s="109"/>
      <c r="H7" s="109"/>
      <c r="I7" s="111"/>
      <c r="J7" s="108" t="s">
        <v>22</v>
      </c>
      <c r="K7" s="109"/>
      <c r="L7" s="109"/>
      <c r="M7" s="111"/>
      <c r="N7" s="108" t="s">
        <v>35</v>
      </c>
      <c r="O7" s="109"/>
      <c r="P7" s="109"/>
      <c r="Q7" s="109"/>
      <c r="R7" s="109"/>
      <c r="S7" s="109"/>
      <c r="T7" s="109"/>
      <c r="U7" s="110"/>
    </row>
    <row r="8" spans="1:21" ht="15.95" customHeight="1" x14ac:dyDescent="0.25">
      <c r="A8" s="49"/>
      <c r="B8" s="108">
        <f>+'usord '!C8</f>
        <v>2020</v>
      </c>
      <c r="C8" s="109"/>
      <c r="D8" s="109"/>
      <c r="E8" s="111"/>
      <c r="F8" s="108">
        <f>+'usord '!G8</f>
        <v>2021</v>
      </c>
      <c r="G8" s="109"/>
      <c r="H8" s="109"/>
      <c r="I8" s="111"/>
      <c r="J8" s="47"/>
      <c r="K8" s="47"/>
      <c r="L8" s="47"/>
      <c r="M8" s="52" t="s">
        <v>12</v>
      </c>
      <c r="N8" s="108">
        <f>+B8</f>
        <v>2020</v>
      </c>
      <c r="O8" s="109"/>
      <c r="P8" s="109"/>
      <c r="Q8" s="111"/>
      <c r="R8" s="108">
        <f>+F8</f>
        <v>2021</v>
      </c>
      <c r="S8" s="109"/>
      <c r="T8" s="109"/>
      <c r="U8" s="110"/>
    </row>
    <row r="9" spans="1:21" ht="15.95" customHeight="1" thickBot="1" x14ac:dyDescent="0.3">
      <c r="A9" s="53" t="s">
        <v>0</v>
      </c>
      <c r="B9" s="54" t="s">
        <v>1</v>
      </c>
      <c r="C9" s="54" t="s">
        <v>2</v>
      </c>
      <c r="D9" s="54" t="s">
        <v>3</v>
      </c>
      <c r="E9" s="55" t="s">
        <v>4</v>
      </c>
      <c r="F9" s="54" t="s">
        <v>1</v>
      </c>
      <c r="G9" s="54" t="s">
        <v>2</v>
      </c>
      <c r="H9" s="54" t="s">
        <v>3</v>
      </c>
      <c r="I9" s="55" t="s">
        <v>4</v>
      </c>
      <c r="J9" s="54" t="s">
        <v>1</v>
      </c>
      <c r="K9" s="54" t="s">
        <v>2</v>
      </c>
      <c r="L9" s="54" t="s">
        <v>3</v>
      </c>
      <c r="M9" s="55" t="s">
        <v>4</v>
      </c>
      <c r="N9" s="54" t="s">
        <v>1</v>
      </c>
      <c r="O9" s="54" t="s">
        <v>2</v>
      </c>
      <c r="P9" s="54" t="s">
        <v>3</v>
      </c>
      <c r="Q9" s="55" t="s">
        <v>4</v>
      </c>
      <c r="R9" s="54" t="s">
        <v>1</v>
      </c>
      <c r="S9" s="54" t="s">
        <v>2</v>
      </c>
      <c r="T9" s="54" t="s">
        <v>3</v>
      </c>
      <c r="U9" s="56" t="s">
        <v>4</v>
      </c>
    </row>
    <row r="10" spans="1:21" s="19" customFormat="1" ht="15.95" customHeight="1" thickTop="1" x14ac:dyDescent="0.2">
      <c r="A10" s="13" t="s">
        <v>46</v>
      </c>
      <c r="B10" s="17">
        <v>0</v>
      </c>
      <c r="C10" s="14">
        <v>0</v>
      </c>
      <c r="D10" s="14">
        <v>0</v>
      </c>
      <c r="E10" s="14">
        <f t="shared" ref="E10:E23" si="0">SUM(B10:D10)</f>
        <v>0</v>
      </c>
      <c r="F10" s="17">
        <v>0</v>
      </c>
      <c r="G10" s="14">
        <v>0</v>
      </c>
      <c r="H10" s="14">
        <v>0</v>
      </c>
      <c r="I10" s="14">
        <f t="shared" ref="I10:I23" si="1">SUM(F10:H10)</f>
        <v>0</v>
      </c>
      <c r="J10" s="64">
        <f t="shared" ref="J10:J23" si="2">IF(+B10&gt;0,(+F10-B10)/B10,0)</f>
        <v>0</v>
      </c>
      <c r="K10" s="29">
        <f t="shared" ref="K10:K23" si="3">IF(+C10&gt;0,(+G10-C10)/C10,0)</f>
        <v>0</v>
      </c>
      <c r="L10" s="29">
        <f t="shared" ref="L10:L23" si="4">IF(+D10&gt;0,(+H10-D10)/D10,0)</f>
        <v>0</v>
      </c>
      <c r="M10" s="65">
        <f t="shared" ref="M10:M23" si="5">IF(+E10&gt;0,(+I10-E10)/E10,0)</f>
        <v>0</v>
      </c>
      <c r="N10" s="29">
        <f t="shared" ref="N10:N23" si="6">+B10/$B$24</f>
        <v>0</v>
      </c>
      <c r="O10" s="29">
        <f t="shared" ref="O10:O23" si="7">IF($C$24=0,0,+C10/$C$24)</f>
        <v>0</v>
      </c>
      <c r="P10" s="29">
        <f t="shared" ref="P10:P23" si="8">+D10/$D$24</f>
        <v>0</v>
      </c>
      <c r="Q10" s="65">
        <f t="shared" ref="Q10:Q23" si="9">+E10/$E$24</f>
        <v>0</v>
      </c>
      <c r="R10" s="29">
        <f t="shared" ref="R10:R23" si="10">+F10/$F$24</f>
        <v>0</v>
      </c>
      <c r="S10" s="29">
        <f t="shared" ref="S10:S23" si="11">IF(+$G$24 = 0,0,+G10/$G$24)</f>
        <v>0</v>
      </c>
      <c r="T10" s="29">
        <f t="shared" ref="T10:T23" si="12">+H10/$H$24</f>
        <v>0</v>
      </c>
      <c r="U10" s="66">
        <f t="shared" ref="U10:U23" si="13">+I10/$I$24</f>
        <v>0</v>
      </c>
    </row>
    <row r="11" spans="1:21" s="19" customFormat="1" ht="15.95" customHeight="1" x14ac:dyDescent="0.2">
      <c r="A11" s="13" t="s">
        <v>29</v>
      </c>
      <c r="B11" s="17">
        <v>0</v>
      </c>
      <c r="C11" s="14">
        <v>0</v>
      </c>
      <c r="D11" s="14">
        <v>2010</v>
      </c>
      <c r="E11" s="14">
        <f t="shared" si="0"/>
        <v>2010</v>
      </c>
      <c r="F11" s="17">
        <v>0</v>
      </c>
      <c r="G11" s="14">
        <v>2425</v>
      </c>
      <c r="H11" s="14">
        <v>2143</v>
      </c>
      <c r="I11" s="14">
        <f t="shared" si="1"/>
        <v>4568</v>
      </c>
      <c r="J11" s="64">
        <f t="shared" si="2"/>
        <v>0</v>
      </c>
      <c r="K11" s="29">
        <f t="shared" si="3"/>
        <v>0</v>
      </c>
      <c r="L11" s="29">
        <f t="shared" si="4"/>
        <v>6.616915422885572E-2</v>
      </c>
      <c r="M11" s="65">
        <f t="shared" si="5"/>
        <v>1.272636815920398</v>
      </c>
      <c r="N11" s="29">
        <f t="shared" si="6"/>
        <v>0</v>
      </c>
      <c r="O11" s="29">
        <f t="shared" si="7"/>
        <v>0</v>
      </c>
      <c r="P11" s="29">
        <f t="shared" si="8"/>
        <v>0.44230340985643585</v>
      </c>
      <c r="Q11" s="65">
        <f t="shared" si="9"/>
        <v>9.3393640869509666E-3</v>
      </c>
      <c r="R11" s="29">
        <f t="shared" si="10"/>
        <v>0</v>
      </c>
      <c r="S11" s="29">
        <f t="shared" si="11"/>
        <v>0.97861178369652946</v>
      </c>
      <c r="T11" s="29">
        <f t="shared" si="12"/>
        <v>0.41364293411521447</v>
      </c>
      <c r="U11" s="66">
        <f t="shared" si="13"/>
        <v>2.0510264376935722E-2</v>
      </c>
    </row>
    <row r="12" spans="1:21" s="19" customFormat="1" ht="15.95" customHeight="1" x14ac:dyDescent="0.2">
      <c r="A12" s="13" t="s">
        <v>15</v>
      </c>
      <c r="B12" s="17">
        <v>0</v>
      </c>
      <c r="C12" s="14">
        <v>0</v>
      </c>
      <c r="D12" s="14">
        <v>0</v>
      </c>
      <c r="E12" s="14">
        <f t="shared" si="0"/>
        <v>0</v>
      </c>
      <c r="F12" s="17">
        <v>0</v>
      </c>
      <c r="G12" s="14">
        <v>0</v>
      </c>
      <c r="H12" s="14">
        <v>0</v>
      </c>
      <c r="I12" s="14">
        <f t="shared" si="1"/>
        <v>0</v>
      </c>
      <c r="J12" s="64">
        <f t="shared" si="2"/>
        <v>0</v>
      </c>
      <c r="K12" s="29">
        <f t="shared" si="3"/>
        <v>0</v>
      </c>
      <c r="L12" s="29">
        <f t="shared" si="4"/>
        <v>0</v>
      </c>
      <c r="M12" s="65">
        <f t="shared" si="5"/>
        <v>0</v>
      </c>
      <c r="N12" s="29">
        <f t="shared" si="6"/>
        <v>0</v>
      </c>
      <c r="O12" s="29">
        <f t="shared" si="7"/>
        <v>0</v>
      </c>
      <c r="P12" s="29">
        <f t="shared" si="8"/>
        <v>0</v>
      </c>
      <c r="Q12" s="65">
        <f t="shared" si="9"/>
        <v>0</v>
      </c>
      <c r="R12" s="29">
        <f t="shared" si="10"/>
        <v>0</v>
      </c>
      <c r="S12" s="29">
        <f t="shared" si="11"/>
        <v>0</v>
      </c>
      <c r="T12" s="29">
        <f t="shared" si="12"/>
        <v>0</v>
      </c>
      <c r="U12" s="66">
        <f t="shared" si="13"/>
        <v>0</v>
      </c>
    </row>
    <row r="13" spans="1:21" s="19" customFormat="1" ht="15.95" customHeight="1" x14ac:dyDescent="0.2">
      <c r="A13" s="13" t="s">
        <v>23</v>
      </c>
      <c r="B13" s="17">
        <v>0</v>
      </c>
      <c r="C13" s="14">
        <v>0</v>
      </c>
      <c r="D13" s="14">
        <v>0</v>
      </c>
      <c r="E13" s="14">
        <f t="shared" si="0"/>
        <v>0</v>
      </c>
      <c r="F13" s="17">
        <v>0</v>
      </c>
      <c r="G13" s="14">
        <v>0</v>
      </c>
      <c r="H13" s="14">
        <v>0</v>
      </c>
      <c r="I13" s="14">
        <f t="shared" si="1"/>
        <v>0</v>
      </c>
      <c r="J13" s="64">
        <f t="shared" si="2"/>
        <v>0</v>
      </c>
      <c r="K13" s="29">
        <f t="shared" si="3"/>
        <v>0</v>
      </c>
      <c r="L13" s="29">
        <f t="shared" si="4"/>
        <v>0</v>
      </c>
      <c r="M13" s="65">
        <f t="shared" si="5"/>
        <v>0</v>
      </c>
      <c r="N13" s="29">
        <f t="shared" si="6"/>
        <v>0</v>
      </c>
      <c r="O13" s="29">
        <f t="shared" si="7"/>
        <v>0</v>
      </c>
      <c r="P13" s="29">
        <f t="shared" si="8"/>
        <v>0</v>
      </c>
      <c r="Q13" s="65">
        <f t="shared" si="9"/>
        <v>0</v>
      </c>
      <c r="R13" s="29">
        <f t="shared" si="10"/>
        <v>0</v>
      </c>
      <c r="S13" s="29">
        <f t="shared" si="11"/>
        <v>0</v>
      </c>
      <c r="T13" s="29">
        <f t="shared" si="12"/>
        <v>0</v>
      </c>
      <c r="U13" s="66">
        <f t="shared" si="13"/>
        <v>0</v>
      </c>
    </row>
    <row r="14" spans="1:21" s="87" customFormat="1" ht="15.95" customHeight="1" x14ac:dyDescent="0.2">
      <c r="A14" s="80" t="s">
        <v>17</v>
      </c>
      <c r="B14" s="89">
        <v>0</v>
      </c>
      <c r="C14" s="81">
        <v>0</v>
      </c>
      <c r="D14" s="81">
        <v>0</v>
      </c>
      <c r="E14" s="81">
        <f t="shared" si="0"/>
        <v>0</v>
      </c>
      <c r="F14" s="89">
        <v>0</v>
      </c>
      <c r="G14" s="81">
        <v>0</v>
      </c>
      <c r="H14" s="81">
        <v>0</v>
      </c>
      <c r="I14" s="81">
        <f t="shared" si="1"/>
        <v>0</v>
      </c>
      <c r="J14" s="83">
        <f t="shared" si="2"/>
        <v>0</v>
      </c>
      <c r="K14" s="84">
        <f t="shared" si="3"/>
        <v>0</v>
      </c>
      <c r="L14" s="84">
        <f t="shared" si="4"/>
        <v>0</v>
      </c>
      <c r="M14" s="85">
        <f t="shared" si="5"/>
        <v>0</v>
      </c>
      <c r="N14" s="84">
        <f t="shared" si="6"/>
        <v>0</v>
      </c>
      <c r="O14" s="84">
        <f t="shared" si="7"/>
        <v>0</v>
      </c>
      <c r="P14" s="84">
        <f t="shared" si="8"/>
        <v>0</v>
      </c>
      <c r="Q14" s="85">
        <f t="shared" si="9"/>
        <v>0</v>
      </c>
      <c r="R14" s="84">
        <f t="shared" si="10"/>
        <v>0</v>
      </c>
      <c r="S14" s="84">
        <f t="shared" si="11"/>
        <v>0</v>
      </c>
      <c r="T14" s="84">
        <f t="shared" si="12"/>
        <v>0</v>
      </c>
      <c r="U14" s="86">
        <f t="shared" si="13"/>
        <v>0</v>
      </c>
    </row>
    <row r="15" spans="1:21" s="87" customFormat="1" ht="15.95" customHeight="1" x14ac:dyDescent="0.2">
      <c r="A15" s="80" t="s">
        <v>40</v>
      </c>
      <c r="B15" s="89">
        <v>9810</v>
      </c>
      <c r="C15" s="81">
        <v>18000</v>
      </c>
      <c r="D15" s="81">
        <v>0</v>
      </c>
      <c r="E15" s="81">
        <f t="shared" si="0"/>
        <v>27810</v>
      </c>
      <c r="F15" s="89">
        <v>13100</v>
      </c>
      <c r="G15" s="81">
        <v>0</v>
      </c>
      <c r="H15" s="81">
        <v>0</v>
      </c>
      <c r="I15" s="81">
        <f t="shared" si="1"/>
        <v>13100</v>
      </c>
      <c r="J15" s="83">
        <f t="shared" si="2"/>
        <v>0.33537206931702346</v>
      </c>
      <c r="K15" s="84">
        <f t="shared" si="3"/>
        <v>-1</v>
      </c>
      <c r="L15" s="84">
        <f t="shared" si="4"/>
        <v>0</v>
      </c>
      <c r="M15" s="85">
        <f t="shared" si="5"/>
        <v>-0.52894642215030563</v>
      </c>
      <c r="N15" s="84">
        <f t="shared" si="6"/>
        <v>5.1636815798225294E-2</v>
      </c>
      <c r="O15" s="84">
        <f t="shared" si="7"/>
        <v>0.86986119577346621</v>
      </c>
      <c r="P15" s="84">
        <f t="shared" si="8"/>
        <v>0</v>
      </c>
      <c r="Q15" s="85">
        <f t="shared" si="9"/>
        <v>0.12921776878512756</v>
      </c>
      <c r="R15" s="84">
        <f t="shared" si="10"/>
        <v>6.0913529106478605E-2</v>
      </c>
      <c r="S15" s="84">
        <f t="shared" si="11"/>
        <v>0</v>
      </c>
      <c r="T15" s="84">
        <f t="shared" si="12"/>
        <v>0</v>
      </c>
      <c r="U15" s="86">
        <f t="shared" si="13"/>
        <v>5.8818840485520565E-2</v>
      </c>
    </row>
    <row r="16" spans="1:21" s="19" customFormat="1" ht="15.95" customHeight="1" x14ac:dyDescent="0.2">
      <c r="A16" s="13" t="s">
        <v>9</v>
      </c>
      <c r="B16" s="17">
        <v>49228</v>
      </c>
      <c r="C16" s="14">
        <v>200</v>
      </c>
      <c r="D16" s="14">
        <v>0</v>
      </c>
      <c r="E16" s="14">
        <f t="shared" si="0"/>
        <v>49428</v>
      </c>
      <c r="F16" s="17">
        <v>50404</v>
      </c>
      <c r="G16" s="14">
        <v>0</v>
      </c>
      <c r="H16" s="14">
        <v>0</v>
      </c>
      <c r="I16" s="14">
        <f t="shared" si="1"/>
        <v>50404</v>
      </c>
      <c r="J16" s="64">
        <f t="shared" si="2"/>
        <v>2.3888843747460795E-2</v>
      </c>
      <c r="K16" s="29">
        <f t="shared" si="3"/>
        <v>-1</v>
      </c>
      <c r="L16" s="29">
        <f t="shared" si="4"/>
        <v>0</v>
      </c>
      <c r="M16" s="65">
        <f t="shared" si="5"/>
        <v>1.9745893016104233E-2</v>
      </c>
      <c r="N16" s="29">
        <f t="shared" si="6"/>
        <v>0.25912101611774052</v>
      </c>
      <c r="O16" s="29">
        <f t="shared" si="7"/>
        <v>9.6651243974829586E-3</v>
      </c>
      <c r="P16" s="29">
        <f t="shared" si="8"/>
        <v>0</v>
      </c>
      <c r="Q16" s="65">
        <f t="shared" si="9"/>
        <v>0.22966472044269273</v>
      </c>
      <c r="R16" s="29">
        <f t="shared" si="10"/>
        <v>0.23437294054068303</v>
      </c>
      <c r="S16" s="29">
        <f t="shared" si="11"/>
        <v>0</v>
      </c>
      <c r="T16" s="29">
        <f t="shared" si="12"/>
        <v>0</v>
      </c>
      <c r="U16" s="66">
        <f t="shared" si="13"/>
        <v>0.22631334624673119</v>
      </c>
    </row>
    <row r="17" spans="1:21" s="19" customFormat="1" ht="15.95" customHeight="1" x14ac:dyDescent="0.2">
      <c r="A17" s="13" t="s">
        <v>10</v>
      </c>
      <c r="B17" s="17">
        <v>13637</v>
      </c>
      <c r="C17" s="14">
        <v>0</v>
      </c>
      <c r="D17" s="14">
        <v>0</v>
      </c>
      <c r="E17" s="14">
        <f t="shared" si="0"/>
        <v>13637</v>
      </c>
      <c r="F17" s="17">
        <v>13511</v>
      </c>
      <c r="G17" s="14">
        <v>0</v>
      </c>
      <c r="H17" s="14">
        <v>0</v>
      </c>
      <c r="I17" s="14">
        <f t="shared" si="1"/>
        <v>13511</v>
      </c>
      <c r="J17" s="64">
        <f t="shared" si="2"/>
        <v>-9.2395688201217276E-3</v>
      </c>
      <c r="K17" s="29">
        <f t="shared" si="3"/>
        <v>0</v>
      </c>
      <c r="L17" s="29">
        <f t="shared" si="4"/>
        <v>0</v>
      </c>
      <c r="M17" s="65">
        <f t="shared" si="5"/>
        <v>-9.2395688201217276E-3</v>
      </c>
      <c r="N17" s="29">
        <f t="shared" si="6"/>
        <v>7.1780964020427968E-2</v>
      </c>
      <c r="O17" s="29">
        <f t="shared" si="7"/>
        <v>0</v>
      </c>
      <c r="P17" s="29">
        <f t="shared" si="8"/>
        <v>0</v>
      </c>
      <c r="Q17" s="65">
        <f t="shared" si="9"/>
        <v>6.3363635847636976E-2</v>
      </c>
      <c r="R17" s="29">
        <f t="shared" si="10"/>
        <v>6.2824632958597887E-2</v>
      </c>
      <c r="S17" s="29">
        <f t="shared" si="11"/>
        <v>0</v>
      </c>
      <c r="T17" s="29">
        <f t="shared" si="12"/>
        <v>0</v>
      </c>
      <c r="U17" s="66">
        <f t="shared" si="13"/>
        <v>6.0664225480905984E-2</v>
      </c>
    </row>
    <row r="18" spans="1:21" s="19" customFormat="1" ht="15.95" customHeight="1" x14ac:dyDescent="0.2">
      <c r="A18" s="13" t="s">
        <v>18</v>
      </c>
      <c r="B18" s="17">
        <v>0</v>
      </c>
      <c r="C18" s="14">
        <v>0</v>
      </c>
      <c r="D18" s="14">
        <v>2534.391825178132</v>
      </c>
      <c r="E18" s="14">
        <f t="shared" si="0"/>
        <v>2534.391825178132</v>
      </c>
      <c r="F18" s="17">
        <v>0</v>
      </c>
      <c r="G18" s="14">
        <v>0</v>
      </c>
      <c r="H18" s="14">
        <v>3037.7968256097356</v>
      </c>
      <c r="I18" s="14">
        <f t="shared" si="1"/>
        <v>3037.7968256097356</v>
      </c>
      <c r="J18" s="64">
        <f t="shared" si="2"/>
        <v>0</v>
      </c>
      <c r="K18" s="29">
        <f t="shared" si="3"/>
        <v>0</v>
      </c>
      <c r="L18" s="29">
        <f t="shared" si="4"/>
        <v>0.19862950765169129</v>
      </c>
      <c r="M18" s="65">
        <f t="shared" si="5"/>
        <v>0.19862950765169129</v>
      </c>
      <c r="N18" s="29">
        <f t="shared" si="6"/>
        <v>0</v>
      </c>
      <c r="O18" s="29">
        <f t="shared" si="7"/>
        <v>0</v>
      </c>
      <c r="P18" s="29">
        <f t="shared" si="8"/>
        <v>0.5576965901435641</v>
      </c>
      <c r="Q18" s="65">
        <f t="shared" si="9"/>
        <v>1.1775924375288935E-2</v>
      </c>
      <c r="R18" s="29">
        <f t="shared" si="10"/>
        <v>0</v>
      </c>
      <c r="S18" s="29">
        <f t="shared" si="11"/>
        <v>0</v>
      </c>
      <c r="T18" s="29">
        <f t="shared" si="12"/>
        <v>0.58635706588478553</v>
      </c>
      <c r="U18" s="66">
        <f t="shared" si="13"/>
        <v>1.3639670756714486E-2</v>
      </c>
    </row>
    <row r="19" spans="1:21" s="19" customFormat="1" ht="15.95" customHeight="1" x14ac:dyDescent="0.2">
      <c r="A19" s="13" t="s">
        <v>41</v>
      </c>
      <c r="B19" s="17">
        <v>35551</v>
      </c>
      <c r="C19" s="14">
        <v>0</v>
      </c>
      <c r="D19" s="14">
        <v>0</v>
      </c>
      <c r="E19" s="14">
        <f t="shared" si="0"/>
        <v>35551</v>
      </c>
      <c r="F19" s="17">
        <v>42934</v>
      </c>
      <c r="G19" s="14">
        <v>0</v>
      </c>
      <c r="H19" s="14">
        <v>0</v>
      </c>
      <c r="I19" s="14">
        <f t="shared" si="1"/>
        <v>42934</v>
      </c>
      <c r="J19" s="64">
        <f t="shared" si="2"/>
        <v>0.20767348316503051</v>
      </c>
      <c r="K19" s="29">
        <f t="shared" si="3"/>
        <v>0</v>
      </c>
      <c r="L19" s="29">
        <f t="shared" si="4"/>
        <v>0</v>
      </c>
      <c r="M19" s="65">
        <f t="shared" si="5"/>
        <v>0.20767348316503051</v>
      </c>
      <c r="N19" s="29">
        <f t="shared" si="6"/>
        <v>0.18712950442841053</v>
      </c>
      <c r="O19" s="29">
        <f t="shared" si="7"/>
        <v>0</v>
      </c>
      <c r="P19" s="29">
        <f t="shared" si="8"/>
        <v>0</v>
      </c>
      <c r="Q19" s="65">
        <f t="shared" si="9"/>
        <v>0.16518593664437503</v>
      </c>
      <c r="R19" s="29">
        <f t="shared" si="10"/>
        <v>0.19963827928683606</v>
      </c>
      <c r="S19" s="29">
        <f t="shared" si="11"/>
        <v>0</v>
      </c>
      <c r="T19" s="29">
        <f t="shared" si="12"/>
        <v>0</v>
      </c>
      <c r="U19" s="66">
        <f t="shared" si="13"/>
        <v>0.19277313720651451</v>
      </c>
    </row>
    <row r="20" spans="1:21" s="19" customFormat="1" ht="15.95" customHeight="1" x14ac:dyDescent="0.2">
      <c r="A20" s="13" t="s">
        <v>11</v>
      </c>
      <c r="B20" s="17">
        <v>47582</v>
      </c>
      <c r="C20" s="14">
        <v>3</v>
      </c>
      <c r="D20" s="14">
        <v>0</v>
      </c>
      <c r="E20" s="14">
        <f t="shared" si="0"/>
        <v>47585</v>
      </c>
      <c r="F20" s="17">
        <v>58949</v>
      </c>
      <c r="G20" s="14">
        <v>53</v>
      </c>
      <c r="H20" s="14">
        <v>0</v>
      </c>
      <c r="I20" s="14">
        <f t="shared" si="1"/>
        <v>59002</v>
      </c>
      <c r="J20" s="64">
        <f t="shared" si="2"/>
        <v>0.23889285864402504</v>
      </c>
      <c r="K20" s="29">
        <f t="shared" si="3"/>
        <v>16.666666666666668</v>
      </c>
      <c r="L20" s="29">
        <f t="shared" si="4"/>
        <v>0</v>
      </c>
      <c r="M20" s="65">
        <f t="shared" si="5"/>
        <v>0.23992854891247242</v>
      </c>
      <c r="N20" s="29">
        <f t="shared" si="6"/>
        <v>0.25045697954242163</v>
      </c>
      <c r="O20" s="29">
        <f t="shared" si="7"/>
        <v>1.4497686596224438E-4</v>
      </c>
      <c r="P20" s="29">
        <f t="shared" si="8"/>
        <v>0</v>
      </c>
      <c r="Q20" s="65">
        <f t="shared" si="9"/>
        <v>0.22110131347142375</v>
      </c>
      <c r="R20" s="29">
        <f t="shared" si="10"/>
        <v>0.27410623109143567</v>
      </c>
      <c r="S20" s="29">
        <f t="shared" si="11"/>
        <v>2.1388216303470542E-2</v>
      </c>
      <c r="T20" s="29">
        <f t="shared" si="12"/>
        <v>0</v>
      </c>
      <c r="U20" s="66">
        <f t="shared" si="13"/>
        <v>0.26491826155165532</v>
      </c>
    </row>
    <row r="21" spans="1:21" s="19" customFormat="1" ht="15.95" customHeight="1" x14ac:dyDescent="0.2">
      <c r="A21" s="13" t="s">
        <v>45</v>
      </c>
      <c r="B21" s="17">
        <v>1697.2829320000001</v>
      </c>
      <c r="C21" s="14">
        <v>0</v>
      </c>
      <c r="D21" s="14">
        <v>0</v>
      </c>
      <c r="E21" s="14">
        <f t="shared" si="0"/>
        <v>1697.2829320000001</v>
      </c>
      <c r="F21" s="17">
        <v>1709.729458</v>
      </c>
      <c r="G21" s="14">
        <v>0</v>
      </c>
      <c r="H21" s="14">
        <v>0</v>
      </c>
      <c r="I21" s="14">
        <f t="shared" si="1"/>
        <v>1709.729458</v>
      </c>
      <c r="J21" s="64">
        <f t="shared" ref="J21" si="14">IF(+B21&gt;0,(+F21-B21)/B21,0)</f>
        <v>7.3332063649126167E-3</v>
      </c>
      <c r="K21" s="29">
        <f t="shared" ref="K21" si="15">IF(+C21&gt;0,(+G21-C21)/C21,0)</f>
        <v>0</v>
      </c>
      <c r="L21" s="29">
        <f t="shared" ref="L21" si="16">IF(+D21&gt;0,(+H21-D21)/D21,0)</f>
        <v>0</v>
      </c>
      <c r="M21" s="65">
        <f t="shared" ref="M21" si="17">IF(+E21&gt;0,(+I21-E21)/E21,0)</f>
        <v>7.3332063649126167E-3</v>
      </c>
      <c r="N21" s="29">
        <f t="shared" si="6"/>
        <v>8.93397411999549E-3</v>
      </c>
      <c r="O21" s="29">
        <f t="shared" si="7"/>
        <v>0</v>
      </c>
      <c r="P21" s="29">
        <f t="shared" si="8"/>
        <v>0</v>
      </c>
      <c r="Q21" s="65">
        <f t="shared" si="9"/>
        <v>7.8863399306047955E-3</v>
      </c>
      <c r="R21" s="29">
        <f t="shared" si="10"/>
        <v>7.9500500079455645E-3</v>
      </c>
      <c r="S21" s="29">
        <f t="shared" si="11"/>
        <v>0</v>
      </c>
      <c r="T21" s="29">
        <f t="shared" si="12"/>
        <v>0</v>
      </c>
      <c r="U21" s="66">
        <f t="shared" si="13"/>
        <v>7.6766644475952314E-3</v>
      </c>
    </row>
    <row r="22" spans="1:21" s="19" customFormat="1" ht="15.95" customHeight="1" x14ac:dyDescent="0.2">
      <c r="A22" s="13" t="s">
        <v>24</v>
      </c>
      <c r="B22" s="17">
        <v>15575</v>
      </c>
      <c r="C22" s="14">
        <v>0</v>
      </c>
      <c r="D22" s="14">
        <v>0</v>
      </c>
      <c r="E22" s="14">
        <f t="shared" si="0"/>
        <v>15575</v>
      </c>
      <c r="F22" s="17">
        <v>15776</v>
      </c>
      <c r="G22" s="14">
        <v>0</v>
      </c>
      <c r="H22" s="14">
        <v>0</v>
      </c>
      <c r="I22" s="14">
        <f t="shared" si="1"/>
        <v>15776</v>
      </c>
      <c r="J22" s="64">
        <f t="shared" si="2"/>
        <v>1.290529695024077E-2</v>
      </c>
      <c r="K22" s="29">
        <f t="shared" si="3"/>
        <v>0</v>
      </c>
      <c r="L22" s="29">
        <f t="shared" si="4"/>
        <v>0</v>
      </c>
      <c r="M22" s="65">
        <f t="shared" si="5"/>
        <v>1.290529695024077E-2</v>
      </c>
      <c r="N22" s="29">
        <f t="shared" si="6"/>
        <v>8.1981998578731799E-2</v>
      </c>
      <c r="O22" s="29">
        <f t="shared" si="7"/>
        <v>0</v>
      </c>
      <c r="P22" s="29">
        <f t="shared" si="8"/>
        <v>0</v>
      </c>
      <c r="Q22" s="65">
        <f t="shared" si="9"/>
        <v>7.2368455549383731E-2</v>
      </c>
      <c r="R22" s="29">
        <f t="shared" si="10"/>
        <v>7.3356628639985225E-2</v>
      </c>
      <c r="S22" s="29">
        <f t="shared" si="11"/>
        <v>0</v>
      </c>
      <c r="T22" s="29">
        <f t="shared" si="12"/>
        <v>0</v>
      </c>
      <c r="U22" s="66">
        <f t="shared" si="13"/>
        <v>7.0834047900730723E-2</v>
      </c>
    </row>
    <row r="23" spans="1:21" s="19" customFormat="1" ht="15.95" customHeight="1" thickBot="1" x14ac:dyDescent="0.25">
      <c r="A23" s="13" t="s">
        <v>13</v>
      </c>
      <c r="B23" s="17">
        <v>16900.447838334585</v>
      </c>
      <c r="C23" s="14">
        <v>2489.9566319999999</v>
      </c>
      <c r="D23" s="14">
        <v>0</v>
      </c>
      <c r="E23" s="14">
        <f t="shared" si="0"/>
        <v>19390.404470334586</v>
      </c>
      <c r="F23" s="17">
        <v>18675.226937398209</v>
      </c>
      <c r="G23" s="14">
        <v>0</v>
      </c>
      <c r="H23" s="14">
        <v>0</v>
      </c>
      <c r="I23" s="14">
        <f t="shared" si="1"/>
        <v>18675.226937398209</v>
      </c>
      <c r="J23" s="68">
        <f t="shared" si="2"/>
        <v>0.10501373194608288</v>
      </c>
      <c r="K23" s="69">
        <f t="shared" si="3"/>
        <v>-1</v>
      </c>
      <c r="L23" s="69">
        <f t="shared" si="4"/>
        <v>0</v>
      </c>
      <c r="M23" s="65">
        <f t="shared" si="5"/>
        <v>-3.6883064199642074E-2</v>
      </c>
      <c r="N23" s="29">
        <f t="shared" si="6"/>
        <v>8.8958747394046675E-2</v>
      </c>
      <c r="O23" s="29">
        <f t="shared" si="7"/>
        <v>0.12032870296308848</v>
      </c>
      <c r="P23" s="29">
        <f t="shared" si="8"/>
        <v>0</v>
      </c>
      <c r="Q23" s="65">
        <f t="shared" si="9"/>
        <v>9.0096540866515584E-2</v>
      </c>
      <c r="R23" s="29">
        <f t="shared" si="10"/>
        <v>8.68377083680381E-2</v>
      </c>
      <c r="S23" s="29">
        <f t="shared" si="11"/>
        <v>0</v>
      </c>
      <c r="T23" s="29">
        <f t="shared" si="12"/>
        <v>0</v>
      </c>
      <c r="U23" s="66">
        <f t="shared" si="13"/>
        <v>8.3851541546696343E-2</v>
      </c>
    </row>
    <row r="24" spans="1:21" s="19" customFormat="1" ht="15.95" customHeight="1" thickBot="1" x14ac:dyDescent="0.3">
      <c r="A24" s="21" t="s">
        <v>8</v>
      </c>
      <c r="B24" s="22">
        <f t="shared" ref="B24:I24" si="18">SUM(B10:B23)</f>
        <v>189980.7307703346</v>
      </c>
      <c r="C24" s="22">
        <f t="shared" si="18"/>
        <v>20692.956632000001</v>
      </c>
      <c r="D24" s="22">
        <f t="shared" si="18"/>
        <v>4544.3918251781324</v>
      </c>
      <c r="E24" s="22">
        <f t="shared" si="18"/>
        <v>215218.0792275127</v>
      </c>
      <c r="F24" s="77">
        <f t="shared" si="18"/>
        <v>215058.95639539819</v>
      </c>
      <c r="G24" s="22">
        <f t="shared" si="18"/>
        <v>2478</v>
      </c>
      <c r="H24" s="22">
        <f t="shared" si="18"/>
        <v>5180.7968256097356</v>
      </c>
      <c r="I24" s="22">
        <f t="shared" si="18"/>
        <v>222717.75322100794</v>
      </c>
      <c r="J24" s="67">
        <f t="shared" ref="J24:M24" si="19">IF(+B24&gt;0,(+F24-B24)/B24,0)</f>
        <v>0.13200404863891352</v>
      </c>
      <c r="K24" s="24">
        <f t="shared" si="19"/>
        <v>-0.88024910871518613</v>
      </c>
      <c r="L24" s="24">
        <f t="shared" si="19"/>
        <v>0.14004184166198239</v>
      </c>
      <c r="M24" s="25">
        <f t="shared" si="19"/>
        <v>3.4846858685915194E-2</v>
      </c>
      <c r="N24" s="24">
        <f t="shared" ref="N24:U24" si="20">SUM(N10:N23)</f>
        <v>1</v>
      </c>
      <c r="O24" s="24">
        <f t="shared" si="20"/>
        <v>0.99999999999999989</v>
      </c>
      <c r="P24" s="24">
        <f t="shared" si="20"/>
        <v>1</v>
      </c>
      <c r="Q24" s="25">
        <f t="shared" si="20"/>
        <v>1</v>
      </c>
      <c r="R24" s="24">
        <f t="shared" si="20"/>
        <v>1.0000000000000002</v>
      </c>
      <c r="S24" s="24">
        <f t="shared" si="20"/>
        <v>1</v>
      </c>
      <c r="T24" s="24">
        <f t="shared" si="20"/>
        <v>1</v>
      </c>
      <c r="U24" s="26">
        <f t="shared" si="20"/>
        <v>1</v>
      </c>
    </row>
    <row r="25" spans="1:21" ht="18" customHeight="1" x14ac:dyDescent="0.2">
      <c r="A25" s="1" t="s">
        <v>12</v>
      </c>
      <c r="B25" s="1"/>
      <c r="C25" s="1"/>
      <c r="D25" s="1"/>
      <c r="E25" s="1"/>
      <c r="F25" s="1"/>
      <c r="G25" s="1"/>
      <c r="H25" s="1" t="s">
        <v>12</v>
      </c>
      <c r="I25" s="1"/>
      <c r="J25" s="1"/>
      <c r="K25" s="1"/>
      <c r="L25" s="1"/>
      <c r="M25" s="1"/>
      <c r="N25" s="1"/>
      <c r="O25" s="1"/>
      <c r="P25" s="1"/>
      <c r="Q25" s="1"/>
      <c r="R25" s="1"/>
      <c r="S25" s="1"/>
      <c r="T25" s="1"/>
      <c r="U25" s="1"/>
    </row>
    <row r="26" spans="1:21" ht="15.95" customHeight="1" x14ac:dyDescent="0.25">
      <c r="A26" s="2" t="s">
        <v>12</v>
      </c>
      <c r="B26" s="1"/>
      <c r="C26" s="1"/>
      <c r="D26" s="1"/>
      <c r="E26" s="1"/>
      <c r="F26" s="1"/>
      <c r="G26" s="1"/>
      <c r="H26" s="1"/>
      <c r="I26" s="1"/>
      <c r="J26" s="1"/>
      <c r="K26" s="1"/>
      <c r="L26" s="1"/>
      <c r="M26" s="1"/>
      <c r="N26" s="1"/>
      <c r="O26" s="1"/>
      <c r="P26" s="1"/>
      <c r="Q26" s="1"/>
      <c r="R26" s="1"/>
      <c r="S26" s="1"/>
      <c r="T26" s="1"/>
      <c r="U26" s="1"/>
    </row>
    <row r="27" spans="1:21" ht="15.95" customHeight="1" x14ac:dyDescent="0.2">
      <c r="A27" s="1" t="s">
        <v>12</v>
      </c>
      <c r="B27" s="1"/>
      <c r="C27" s="1"/>
      <c r="D27" s="1"/>
      <c r="E27" s="1"/>
      <c r="F27" s="1"/>
      <c r="G27" s="1"/>
      <c r="H27" s="1"/>
      <c r="I27" s="1"/>
      <c r="J27" s="1"/>
      <c r="K27" s="1"/>
      <c r="L27" s="1"/>
      <c r="M27" s="1"/>
      <c r="N27" s="1"/>
      <c r="O27" s="1"/>
      <c r="P27" s="1"/>
      <c r="Q27" s="1"/>
      <c r="R27" s="1"/>
      <c r="S27" s="1"/>
      <c r="T27" s="1"/>
      <c r="U27" s="1"/>
    </row>
    <row r="28" spans="1:21" ht="15.95" customHeight="1" x14ac:dyDescent="0.2">
      <c r="A28" s="1"/>
      <c r="B28" s="38"/>
      <c r="C28" s="1"/>
      <c r="D28" s="1"/>
      <c r="E28" s="1"/>
      <c r="F28" s="1"/>
      <c r="G28" s="1"/>
      <c r="H28" s="1"/>
      <c r="I28" s="1"/>
      <c r="J28" s="1"/>
      <c r="K28" s="1"/>
      <c r="L28" s="1"/>
      <c r="M28" s="1"/>
      <c r="N28" s="1"/>
      <c r="O28" s="1"/>
      <c r="P28" s="1"/>
      <c r="Q28" s="1"/>
      <c r="R28" s="1"/>
      <c r="S28" s="1"/>
      <c r="T28" s="1"/>
      <c r="U28" s="1"/>
    </row>
    <row r="29" spans="1:21" ht="15.95" customHeight="1" x14ac:dyDescent="0.2">
      <c r="A29" s="1"/>
      <c r="B29" s="1"/>
      <c r="C29" s="1"/>
      <c r="D29" s="1"/>
      <c r="E29" s="1"/>
      <c r="F29" s="1"/>
      <c r="G29" s="1"/>
      <c r="H29" s="1"/>
      <c r="I29" s="1"/>
      <c r="J29" s="1"/>
      <c r="K29" s="1"/>
      <c r="L29" s="1"/>
      <c r="M29" s="1"/>
      <c r="N29" s="1"/>
      <c r="O29" s="1"/>
      <c r="P29" s="1"/>
      <c r="Q29" s="1"/>
      <c r="R29" s="1"/>
      <c r="S29" s="1"/>
      <c r="T29" s="1"/>
      <c r="U29" s="1"/>
    </row>
    <row r="30" spans="1:21" ht="15.95" customHeight="1" x14ac:dyDescent="0.25">
      <c r="A30" s="112" t="s">
        <v>49</v>
      </c>
      <c r="B30" s="112"/>
      <c r="C30" s="112"/>
      <c r="D30" s="112"/>
      <c r="E30" s="112"/>
      <c r="F30" s="112"/>
      <c r="G30" s="112"/>
      <c r="H30" s="112"/>
      <c r="I30" s="112"/>
      <c r="J30" s="112"/>
      <c r="K30" s="112"/>
      <c r="L30" s="112"/>
      <c r="M30" s="112"/>
      <c r="N30" s="112"/>
      <c r="O30" s="112"/>
      <c r="P30" s="112"/>
      <c r="Q30" s="112"/>
      <c r="R30" s="112"/>
      <c r="S30" s="112"/>
      <c r="T30" s="112"/>
      <c r="U30" s="112"/>
    </row>
    <row r="31" spans="1:21" ht="15.95" customHeight="1" thickBot="1" x14ac:dyDescent="0.25">
      <c r="A31" s="1"/>
      <c r="B31" s="1"/>
      <c r="C31" s="1"/>
      <c r="D31" s="1"/>
      <c r="E31" s="1"/>
      <c r="F31" s="1"/>
      <c r="G31" s="1"/>
      <c r="H31" s="1"/>
      <c r="I31" s="1"/>
      <c r="J31" s="1"/>
      <c r="K31" s="1"/>
      <c r="L31" s="1"/>
      <c r="M31" s="1"/>
      <c r="N31" s="1"/>
      <c r="O31" s="1"/>
      <c r="P31" s="1"/>
      <c r="Q31" s="1"/>
      <c r="R31" s="37" t="s">
        <v>12</v>
      </c>
      <c r="S31" s="1"/>
      <c r="T31" s="1"/>
      <c r="U31" s="1"/>
    </row>
    <row r="32" spans="1:21" ht="15.95" customHeight="1" x14ac:dyDescent="0.25">
      <c r="A32" s="43"/>
      <c r="B32" s="44"/>
      <c r="C32" s="44"/>
      <c r="D32" s="44"/>
      <c r="E32" s="44"/>
      <c r="F32" s="44"/>
      <c r="G32" s="44"/>
      <c r="H32" s="44"/>
      <c r="I32" s="44"/>
      <c r="J32" s="44"/>
      <c r="K32" s="44"/>
      <c r="L32" s="44"/>
      <c r="M32" s="44"/>
      <c r="N32" s="44"/>
      <c r="O32" s="44"/>
      <c r="P32" s="44"/>
      <c r="Q32" s="44"/>
      <c r="R32" s="44"/>
      <c r="S32" s="44"/>
      <c r="T32" s="44"/>
      <c r="U32" s="45"/>
    </row>
    <row r="33" spans="1:21" ht="15.95" customHeight="1" x14ac:dyDescent="0.25">
      <c r="A33" s="46"/>
      <c r="B33" s="109" t="s">
        <v>33</v>
      </c>
      <c r="C33" s="109"/>
      <c r="D33" s="109"/>
      <c r="E33" s="109"/>
      <c r="F33" s="109"/>
      <c r="G33" s="109"/>
      <c r="H33" s="109"/>
      <c r="I33" s="111"/>
      <c r="J33" s="108" t="s">
        <v>22</v>
      </c>
      <c r="K33" s="109"/>
      <c r="L33" s="109"/>
      <c r="M33" s="111"/>
      <c r="N33" s="108" t="s">
        <v>35</v>
      </c>
      <c r="O33" s="109"/>
      <c r="P33" s="109"/>
      <c r="Q33" s="109"/>
      <c r="R33" s="109"/>
      <c r="S33" s="109"/>
      <c r="T33" s="109"/>
      <c r="U33" s="110"/>
    </row>
    <row r="34" spans="1:21" ht="15.95" customHeight="1" x14ac:dyDescent="0.25">
      <c r="A34" s="49"/>
      <c r="B34" s="108">
        <f>+B8</f>
        <v>2020</v>
      </c>
      <c r="C34" s="109"/>
      <c r="D34" s="109"/>
      <c r="E34" s="111"/>
      <c r="F34" s="108">
        <f>+F8</f>
        <v>2021</v>
      </c>
      <c r="G34" s="109"/>
      <c r="H34" s="109"/>
      <c r="I34" s="111"/>
      <c r="J34" s="47"/>
      <c r="K34" s="47"/>
      <c r="L34" s="47"/>
      <c r="M34" s="52" t="s">
        <v>12</v>
      </c>
      <c r="N34" s="108">
        <f>+B34</f>
        <v>2020</v>
      </c>
      <c r="O34" s="109"/>
      <c r="P34" s="109"/>
      <c r="Q34" s="111"/>
      <c r="R34" s="108">
        <f>+F34</f>
        <v>2021</v>
      </c>
      <c r="S34" s="109"/>
      <c r="T34" s="109"/>
      <c r="U34" s="110"/>
    </row>
    <row r="35" spans="1:21" ht="15.95" customHeight="1" thickBot="1" x14ac:dyDescent="0.3">
      <c r="A35" s="53" t="s">
        <v>0</v>
      </c>
      <c r="B35" s="54" t="s">
        <v>1</v>
      </c>
      <c r="C35" s="54" t="s">
        <v>2</v>
      </c>
      <c r="D35" s="54" t="s">
        <v>3</v>
      </c>
      <c r="E35" s="55" t="s">
        <v>4</v>
      </c>
      <c r="F35" s="54" t="s">
        <v>1</v>
      </c>
      <c r="G35" s="54" t="s">
        <v>2</v>
      </c>
      <c r="H35" s="54" t="s">
        <v>3</v>
      </c>
      <c r="I35" s="55" t="s">
        <v>4</v>
      </c>
      <c r="J35" s="54" t="s">
        <v>1</v>
      </c>
      <c r="K35" s="54" t="s">
        <v>2</v>
      </c>
      <c r="L35" s="54" t="s">
        <v>3</v>
      </c>
      <c r="M35" s="55" t="s">
        <v>4</v>
      </c>
      <c r="N35" s="54" t="s">
        <v>1</v>
      </c>
      <c r="O35" s="54" t="s">
        <v>2</v>
      </c>
      <c r="P35" s="54" t="s">
        <v>3</v>
      </c>
      <c r="Q35" s="55" t="s">
        <v>4</v>
      </c>
      <c r="R35" s="54" t="s">
        <v>1</v>
      </c>
      <c r="S35" s="54" t="s">
        <v>2</v>
      </c>
      <c r="T35" s="54" t="s">
        <v>3</v>
      </c>
      <c r="U35" s="56" t="s">
        <v>4</v>
      </c>
    </row>
    <row r="36" spans="1:21" s="19" customFormat="1" ht="15.95" customHeight="1" thickTop="1" x14ac:dyDescent="0.2">
      <c r="A36" s="13" t="s">
        <v>46</v>
      </c>
      <c r="B36" s="14">
        <v>0</v>
      </c>
      <c r="C36" s="14">
        <v>0</v>
      </c>
      <c r="D36" s="14">
        <v>71.398351826149195</v>
      </c>
      <c r="E36" s="15">
        <f t="shared" ref="E36:E49" si="21">SUM(B36:D36)</f>
        <v>71.398351826149195</v>
      </c>
      <c r="F36" s="14">
        <v>0</v>
      </c>
      <c r="G36" s="14">
        <v>0</v>
      </c>
      <c r="H36" s="14">
        <v>0</v>
      </c>
      <c r="I36" s="15">
        <f t="shared" ref="I36:I49" si="22">SUM(F36:H36)</f>
        <v>0</v>
      </c>
      <c r="J36" s="64">
        <f t="shared" ref="J36:J49" si="23">IF(+B36&gt;0,(+F36-B36)/B36,0)</f>
        <v>0</v>
      </c>
      <c r="K36" s="29">
        <f t="shared" ref="K36:K49" si="24">IF(+C36&gt;0,(+G36-C36)/C36,0)</f>
        <v>0</v>
      </c>
      <c r="L36" s="29">
        <f t="shared" ref="L36:L49" si="25">IF(+D36&gt;0,(+H36-D36)/D36,0)</f>
        <v>-1</v>
      </c>
      <c r="M36" s="65">
        <f t="shared" ref="M36:M49" si="26">IF(+E36&gt;0,(+I36-E36)/E36,0)</f>
        <v>-1</v>
      </c>
      <c r="N36" s="29">
        <f t="shared" ref="N36:N49" si="27">+B36/$B$50</f>
        <v>0</v>
      </c>
      <c r="O36" s="29">
        <f t="shared" ref="O36:O49" si="28">+C36/$C$50</f>
        <v>0</v>
      </c>
      <c r="P36" s="29">
        <f t="shared" ref="P36:P49" si="29">+D36/$D$50</f>
        <v>1.8364046896340537E-3</v>
      </c>
      <c r="Q36" s="65">
        <f t="shared" ref="Q36:Q49" si="30">+E36/$E$50</f>
        <v>3.5943398636060791E-5</v>
      </c>
      <c r="R36" s="29">
        <f t="shared" ref="R36:R49" si="31">+F36/$F$50</f>
        <v>0</v>
      </c>
      <c r="S36" s="29">
        <f t="shared" ref="S36:S49" si="32">+G36/$G$50</f>
        <v>0</v>
      </c>
      <c r="T36" s="29">
        <f t="shared" ref="T36:T49" si="33">+H36/$H$50</f>
        <v>0</v>
      </c>
      <c r="U36" s="66">
        <f t="shared" ref="U36:U49" si="34">+I36/$I$50</f>
        <v>0</v>
      </c>
    </row>
    <row r="37" spans="1:21" s="19" customFormat="1" ht="15.95" customHeight="1" x14ac:dyDescent="0.2">
      <c r="A37" s="13" t="s">
        <v>29</v>
      </c>
      <c r="B37" s="14">
        <v>0</v>
      </c>
      <c r="C37" s="14">
        <v>0</v>
      </c>
      <c r="D37" s="14">
        <v>18292</v>
      </c>
      <c r="E37" s="15">
        <f t="shared" si="21"/>
        <v>18292</v>
      </c>
      <c r="F37" s="14">
        <v>0</v>
      </c>
      <c r="G37" s="14">
        <v>0</v>
      </c>
      <c r="H37" s="14">
        <v>21686</v>
      </c>
      <c r="I37" s="15">
        <f t="shared" si="22"/>
        <v>21686</v>
      </c>
      <c r="J37" s="64">
        <f t="shared" si="23"/>
        <v>0</v>
      </c>
      <c r="K37" s="29">
        <f t="shared" si="24"/>
        <v>0</v>
      </c>
      <c r="L37" s="29">
        <f t="shared" si="25"/>
        <v>0.18554559370216489</v>
      </c>
      <c r="M37" s="65">
        <f t="shared" si="26"/>
        <v>0.18554559370216489</v>
      </c>
      <c r="N37" s="29">
        <f t="shared" si="27"/>
        <v>0</v>
      </c>
      <c r="O37" s="29">
        <f t="shared" si="28"/>
        <v>0</v>
      </c>
      <c r="P37" s="29">
        <f t="shared" si="29"/>
        <v>0.47048025232542451</v>
      </c>
      <c r="Q37" s="65">
        <f t="shared" si="30"/>
        <v>9.2085689800198902E-3</v>
      </c>
      <c r="R37" s="29">
        <f t="shared" si="31"/>
        <v>0</v>
      </c>
      <c r="S37" s="29">
        <f t="shared" si="32"/>
        <v>0</v>
      </c>
      <c r="T37" s="29">
        <f t="shared" si="33"/>
        <v>0.49295649099338507</v>
      </c>
      <c r="U37" s="66">
        <f t="shared" si="34"/>
        <v>1.0332032314566022E-2</v>
      </c>
    </row>
    <row r="38" spans="1:21" s="19" customFormat="1" ht="15.95" customHeight="1" x14ac:dyDescent="0.2">
      <c r="A38" s="13" t="s">
        <v>15</v>
      </c>
      <c r="B38" s="14">
        <v>157.105491</v>
      </c>
      <c r="C38" s="14">
        <v>0</v>
      </c>
      <c r="D38" s="14">
        <v>0</v>
      </c>
      <c r="E38" s="15">
        <f t="shared" si="21"/>
        <v>157.105491</v>
      </c>
      <c r="F38" s="14">
        <v>151.391806</v>
      </c>
      <c r="G38" s="14">
        <v>0</v>
      </c>
      <c r="H38" s="14">
        <v>0</v>
      </c>
      <c r="I38" s="15">
        <f t="shared" si="22"/>
        <v>151.391806</v>
      </c>
      <c r="J38" s="64">
        <f t="shared" si="23"/>
        <v>-3.6368461494448966E-2</v>
      </c>
      <c r="K38" s="29">
        <f t="shared" si="24"/>
        <v>0</v>
      </c>
      <c r="L38" s="29">
        <f t="shared" si="25"/>
        <v>0</v>
      </c>
      <c r="M38" s="65">
        <f t="shared" si="26"/>
        <v>-3.6368461494448966E-2</v>
      </c>
      <c r="N38" s="29">
        <f t="shared" si="27"/>
        <v>8.296637917388316E-5</v>
      </c>
      <c r="O38" s="29">
        <f t="shared" si="28"/>
        <v>0</v>
      </c>
      <c r="P38" s="29">
        <f t="shared" si="29"/>
        <v>0</v>
      </c>
      <c r="Q38" s="65">
        <f t="shared" si="30"/>
        <v>7.9090135087108793E-5</v>
      </c>
      <c r="R38" s="29">
        <f t="shared" si="31"/>
        <v>7.5554569820808962E-5</v>
      </c>
      <c r="S38" s="29">
        <f t="shared" si="32"/>
        <v>0</v>
      </c>
      <c r="T38" s="29">
        <f t="shared" si="33"/>
        <v>0</v>
      </c>
      <c r="U38" s="66">
        <f t="shared" si="34"/>
        <v>7.2128794233722692E-5</v>
      </c>
    </row>
    <row r="39" spans="1:21" s="19" customFormat="1" ht="15.95" customHeight="1" x14ac:dyDescent="0.2">
      <c r="A39" s="13" t="s">
        <v>23</v>
      </c>
      <c r="B39" s="14">
        <v>23692</v>
      </c>
      <c r="C39" s="14">
        <v>0</v>
      </c>
      <c r="D39" s="14">
        <v>0</v>
      </c>
      <c r="E39" s="15">
        <f t="shared" si="21"/>
        <v>23692</v>
      </c>
      <c r="F39" s="14">
        <v>22355</v>
      </c>
      <c r="G39" s="14">
        <v>0</v>
      </c>
      <c r="H39" s="14">
        <v>0</v>
      </c>
      <c r="I39" s="15">
        <f t="shared" si="22"/>
        <v>22355</v>
      </c>
      <c r="J39" s="64">
        <f t="shared" si="23"/>
        <v>-5.6432551072091844E-2</v>
      </c>
      <c r="K39" s="29">
        <f t="shared" si="24"/>
        <v>0</v>
      </c>
      <c r="L39" s="29">
        <f t="shared" si="25"/>
        <v>0</v>
      </c>
      <c r="M39" s="65">
        <f t="shared" si="26"/>
        <v>-5.6432551072091844E-2</v>
      </c>
      <c r="N39" s="29">
        <f t="shared" si="27"/>
        <v>1.2511589778791627E-2</v>
      </c>
      <c r="O39" s="29">
        <f t="shared" si="28"/>
        <v>0</v>
      </c>
      <c r="P39" s="29">
        <f t="shared" si="29"/>
        <v>0</v>
      </c>
      <c r="Q39" s="65">
        <f t="shared" si="30"/>
        <v>1.192704003250772E-2</v>
      </c>
      <c r="R39" s="29">
        <f t="shared" si="31"/>
        <v>1.1156630289120034E-2</v>
      </c>
      <c r="S39" s="29">
        <f t="shared" si="32"/>
        <v>0</v>
      </c>
      <c r="T39" s="29">
        <f t="shared" si="33"/>
        <v>0</v>
      </c>
      <c r="U39" s="66">
        <f t="shared" si="34"/>
        <v>1.0650769270133885E-2</v>
      </c>
    </row>
    <row r="40" spans="1:21" s="19" customFormat="1" ht="15.95" customHeight="1" x14ac:dyDescent="0.2">
      <c r="A40" s="13" t="s">
        <v>17</v>
      </c>
      <c r="B40" s="14">
        <v>0</v>
      </c>
      <c r="C40" s="14">
        <v>0</v>
      </c>
      <c r="D40" s="14">
        <v>0</v>
      </c>
      <c r="E40" s="15">
        <f t="shared" si="21"/>
        <v>0</v>
      </c>
      <c r="F40" s="14">
        <v>0</v>
      </c>
      <c r="G40" s="14">
        <v>0</v>
      </c>
      <c r="H40" s="14">
        <v>0</v>
      </c>
      <c r="I40" s="15">
        <f t="shared" si="22"/>
        <v>0</v>
      </c>
      <c r="J40" s="64">
        <f t="shared" si="23"/>
        <v>0</v>
      </c>
      <c r="K40" s="29">
        <f t="shared" si="24"/>
        <v>0</v>
      </c>
      <c r="L40" s="29">
        <f t="shared" si="25"/>
        <v>0</v>
      </c>
      <c r="M40" s="65">
        <f t="shared" si="26"/>
        <v>0</v>
      </c>
      <c r="N40" s="29">
        <f t="shared" si="27"/>
        <v>0</v>
      </c>
      <c r="O40" s="29">
        <f t="shared" si="28"/>
        <v>0</v>
      </c>
      <c r="P40" s="29">
        <f t="shared" si="29"/>
        <v>0</v>
      </c>
      <c r="Q40" s="65">
        <f t="shared" si="30"/>
        <v>0</v>
      </c>
      <c r="R40" s="29">
        <f t="shared" si="31"/>
        <v>0</v>
      </c>
      <c r="S40" s="29">
        <f t="shared" si="32"/>
        <v>0</v>
      </c>
      <c r="T40" s="29">
        <f t="shared" si="33"/>
        <v>0</v>
      </c>
      <c r="U40" s="66">
        <f t="shared" si="34"/>
        <v>0</v>
      </c>
    </row>
    <row r="41" spans="1:21" s="87" customFormat="1" ht="15.95" customHeight="1" x14ac:dyDescent="0.2">
      <c r="A41" s="80" t="s">
        <v>40</v>
      </c>
      <c r="B41" s="81">
        <v>21790</v>
      </c>
      <c r="C41" s="81">
        <v>18000</v>
      </c>
      <c r="D41" s="81">
        <v>0</v>
      </c>
      <c r="E41" s="82">
        <f t="shared" si="21"/>
        <v>39790</v>
      </c>
      <c r="F41" s="81">
        <v>33504.508670520227</v>
      </c>
      <c r="G41" s="81">
        <v>16855.491329479766</v>
      </c>
      <c r="H41" s="81">
        <v>0</v>
      </c>
      <c r="I41" s="82">
        <f t="shared" si="22"/>
        <v>50359.999999999993</v>
      </c>
      <c r="J41" s="83">
        <f t="shared" si="23"/>
        <v>0.53760939286462717</v>
      </c>
      <c r="K41" s="84">
        <f t="shared" si="24"/>
        <v>-6.3583815028901883E-2</v>
      </c>
      <c r="L41" s="84">
        <f t="shared" si="25"/>
        <v>0</v>
      </c>
      <c r="M41" s="85">
        <f t="shared" si="26"/>
        <v>0.26564463433023355</v>
      </c>
      <c r="N41" s="84">
        <f t="shared" si="27"/>
        <v>1.150715605604717E-2</v>
      </c>
      <c r="O41" s="84">
        <f t="shared" si="28"/>
        <v>0.33378456060971312</v>
      </c>
      <c r="P41" s="84">
        <f t="shared" si="29"/>
        <v>0</v>
      </c>
      <c r="Q41" s="85">
        <f t="shared" si="30"/>
        <v>2.0031104292313112E-2</v>
      </c>
      <c r="R41" s="84">
        <f t="shared" si="31"/>
        <v>1.6720975900497016E-2</v>
      </c>
      <c r="S41" s="84">
        <f t="shared" si="32"/>
        <v>0.32936004191772933</v>
      </c>
      <c r="T41" s="84">
        <f t="shared" si="33"/>
        <v>0</v>
      </c>
      <c r="U41" s="86">
        <f t="shared" si="34"/>
        <v>2.3993412679219072E-2</v>
      </c>
    </row>
    <row r="42" spans="1:21" s="19" customFormat="1" ht="15.95" customHeight="1" x14ac:dyDescent="0.2">
      <c r="A42" s="13" t="s">
        <v>9</v>
      </c>
      <c r="B42" s="14">
        <v>564462.56599999999</v>
      </c>
      <c r="C42" s="14">
        <v>200</v>
      </c>
      <c r="D42" s="14">
        <v>0</v>
      </c>
      <c r="E42" s="15">
        <f t="shared" si="21"/>
        <v>564662.56599999999</v>
      </c>
      <c r="F42" s="14">
        <v>584481.45472817821</v>
      </c>
      <c r="G42" s="14">
        <v>0</v>
      </c>
      <c r="H42" s="14">
        <v>0</v>
      </c>
      <c r="I42" s="15">
        <f t="shared" si="22"/>
        <v>584481.45472817821</v>
      </c>
      <c r="J42" s="64">
        <f t="shared" si="23"/>
        <v>3.5465396527602902E-2</v>
      </c>
      <c r="K42" s="29">
        <f t="shared" si="24"/>
        <v>-1</v>
      </c>
      <c r="L42" s="29">
        <f t="shared" si="25"/>
        <v>0</v>
      </c>
      <c r="M42" s="65">
        <f t="shared" si="26"/>
        <v>3.5098641067306424E-2</v>
      </c>
      <c r="N42" s="29">
        <f t="shared" si="27"/>
        <v>0.29808897818994151</v>
      </c>
      <c r="O42" s="29">
        <f t="shared" si="28"/>
        <v>3.7087173401079239E-3</v>
      </c>
      <c r="P42" s="29">
        <f t="shared" si="29"/>
        <v>0</v>
      </c>
      <c r="Q42" s="65">
        <f t="shared" si="30"/>
        <v>0.284262748165648</v>
      </c>
      <c r="R42" s="29">
        <f t="shared" si="31"/>
        <v>0.29169507945646761</v>
      </c>
      <c r="S42" s="29">
        <f t="shared" si="32"/>
        <v>0</v>
      </c>
      <c r="T42" s="29">
        <f t="shared" si="33"/>
        <v>0</v>
      </c>
      <c r="U42" s="66">
        <f t="shared" si="34"/>
        <v>0.27846911728839319</v>
      </c>
    </row>
    <row r="43" spans="1:21" s="19" customFormat="1" ht="15.95" customHeight="1" x14ac:dyDescent="0.2">
      <c r="A43" s="13" t="s">
        <v>10</v>
      </c>
      <c r="B43" s="14">
        <v>89335</v>
      </c>
      <c r="C43" s="14">
        <v>117</v>
      </c>
      <c r="D43" s="14">
        <v>0</v>
      </c>
      <c r="E43" s="15">
        <f t="shared" si="21"/>
        <v>89452</v>
      </c>
      <c r="F43" s="14">
        <v>97838</v>
      </c>
      <c r="G43" s="14">
        <v>108</v>
      </c>
      <c r="H43" s="14">
        <v>0</v>
      </c>
      <c r="I43" s="15">
        <f t="shared" si="22"/>
        <v>97946</v>
      </c>
      <c r="J43" s="64">
        <f t="shared" si="23"/>
        <v>9.518106005484972E-2</v>
      </c>
      <c r="K43" s="29">
        <f t="shared" si="24"/>
        <v>-7.6923076923076927E-2</v>
      </c>
      <c r="L43" s="29">
        <f t="shared" si="25"/>
        <v>0</v>
      </c>
      <c r="M43" s="65">
        <f t="shared" si="26"/>
        <v>9.4955954031212264E-2</v>
      </c>
      <c r="N43" s="29">
        <f t="shared" si="27"/>
        <v>4.7177227456033678E-2</v>
      </c>
      <c r="O43" s="29">
        <f t="shared" si="28"/>
        <v>2.1695996439631353E-3</v>
      </c>
      <c r="P43" s="29">
        <f t="shared" si="29"/>
        <v>0</v>
      </c>
      <c r="Q43" s="65">
        <f t="shared" si="30"/>
        <v>4.5031976405026194E-2</v>
      </c>
      <c r="R43" s="29">
        <f t="shared" si="31"/>
        <v>4.8827662457030907E-2</v>
      </c>
      <c r="S43" s="29">
        <f t="shared" si="32"/>
        <v>2.1103439722876733E-3</v>
      </c>
      <c r="T43" s="29">
        <f t="shared" si="33"/>
        <v>0</v>
      </c>
      <c r="U43" s="66">
        <f t="shared" si="34"/>
        <v>4.6665186621898162E-2</v>
      </c>
    </row>
    <row r="44" spans="1:21" s="19" customFormat="1" ht="15.95" customHeight="1" x14ac:dyDescent="0.2">
      <c r="A44" s="13" t="s">
        <v>18</v>
      </c>
      <c r="B44" s="14">
        <v>0</v>
      </c>
      <c r="C44" s="14">
        <v>0</v>
      </c>
      <c r="D44" s="14">
        <v>17359.023068284132</v>
      </c>
      <c r="E44" s="15">
        <f t="shared" si="21"/>
        <v>17359.023068284132</v>
      </c>
      <c r="F44" s="14">
        <v>0</v>
      </c>
      <c r="G44" s="14">
        <v>0</v>
      </c>
      <c r="H44" s="14">
        <v>19377.712039939444</v>
      </c>
      <c r="I44" s="15">
        <f t="shared" si="22"/>
        <v>19377.712039939444</v>
      </c>
      <c r="J44" s="64">
        <f t="shared" si="23"/>
        <v>0</v>
      </c>
      <c r="K44" s="29">
        <f t="shared" si="24"/>
        <v>0</v>
      </c>
      <c r="L44" s="29">
        <f t="shared" si="25"/>
        <v>0.11629047116963429</v>
      </c>
      <c r="M44" s="65">
        <f t="shared" si="26"/>
        <v>0.11629047116963429</v>
      </c>
      <c r="N44" s="29">
        <f t="shared" si="27"/>
        <v>0</v>
      </c>
      <c r="O44" s="29">
        <f t="shared" si="28"/>
        <v>0</v>
      </c>
      <c r="P44" s="29">
        <f t="shared" si="29"/>
        <v>0.44648357496660745</v>
      </c>
      <c r="Q44" s="65">
        <f t="shared" si="30"/>
        <v>8.7388892056664627E-3</v>
      </c>
      <c r="R44" s="29">
        <f t="shared" si="31"/>
        <v>0</v>
      </c>
      <c r="S44" s="29">
        <f t="shared" si="32"/>
        <v>0</v>
      </c>
      <c r="T44" s="29">
        <f t="shared" si="33"/>
        <v>0.44048551741625097</v>
      </c>
      <c r="U44" s="66">
        <f t="shared" si="34"/>
        <v>9.2322764446651946E-3</v>
      </c>
    </row>
    <row r="45" spans="1:21" s="19" customFormat="1" ht="15.95" customHeight="1" x14ac:dyDescent="0.2">
      <c r="A45" s="13" t="s">
        <v>41</v>
      </c>
      <c r="B45" s="14">
        <v>140763</v>
      </c>
      <c r="C45" s="14">
        <v>12292</v>
      </c>
      <c r="D45" s="14">
        <v>0</v>
      </c>
      <c r="E45" s="15">
        <f t="shared" si="21"/>
        <v>153055</v>
      </c>
      <c r="F45" s="14">
        <v>175174</v>
      </c>
      <c r="G45" s="14">
        <v>11218</v>
      </c>
      <c r="H45" s="14">
        <v>0</v>
      </c>
      <c r="I45" s="15">
        <f t="shared" si="22"/>
        <v>186392</v>
      </c>
      <c r="J45" s="64">
        <f t="shared" si="23"/>
        <v>0.24446054716083063</v>
      </c>
      <c r="K45" s="29">
        <f t="shared" si="24"/>
        <v>-8.7373901724698985E-2</v>
      </c>
      <c r="L45" s="29">
        <f t="shared" si="25"/>
        <v>0</v>
      </c>
      <c r="M45" s="65">
        <f t="shared" si="26"/>
        <v>0.21781059096403255</v>
      </c>
      <c r="N45" s="29">
        <f t="shared" si="27"/>
        <v>7.4336016884688744E-2</v>
      </c>
      <c r="O45" s="29">
        <f t="shared" si="28"/>
        <v>0.22793776772303298</v>
      </c>
      <c r="P45" s="29">
        <f t="shared" si="29"/>
        <v>0</v>
      </c>
      <c r="Q45" s="65">
        <f t="shared" si="30"/>
        <v>7.7051034618245362E-2</v>
      </c>
      <c r="R45" s="29">
        <f t="shared" si="31"/>
        <v>8.7423464740161619E-2</v>
      </c>
      <c r="S45" s="29">
        <f t="shared" si="32"/>
        <v>0.21920221001039925</v>
      </c>
      <c r="T45" s="29">
        <f t="shared" si="33"/>
        <v>0</v>
      </c>
      <c r="U45" s="66">
        <f t="shared" si="34"/>
        <v>8.8804213187152536E-2</v>
      </c>
    </row>
    <row r="46" spans="1:21" s="19" customFormat="1" ht="15.95" customHeight="1" x14ac:dyDescent="0.2">
      <c r="A46" s="13" t="s">
        <v>11</v>
      </c>
      <c r="B46" s="14">
        <v>526324</v>
      </c>
      <c r="C46" s="14">
        <v>23318</v>
      </c>
      <c r="D46" s="14">
        <v>3157</v>
      </c>
      <c r="E46" s="15">
        <f t="shared" si="21"/>
        <v>552799</v>
      </c>
      <c r="F46" s="14">
        <v>556341</v>
      </c>
      <c r="G46" s="14">
        <v>22995</v>
      </c>
      <c r="H46" s="14">
        <v>2928</v>
      </c>
      <c r="I46" s="15">
        <f t="shared" si="22"/>
        <v>582264</v>
      </c>
      <c r="J46" s="64">
        <f t="shared" si="23"/>
        <v>5.7031410309999163E-2</v>
      </c>
      <c r="K46" s="29">
        <f t="shared" si="24"/>
        <v>-1.3851959859336136E-2</v>
      </c>
      <c r="L46" s="29">
        <f t="shared" si="25"/>
        <v>-7.2537218878682294E-2</v>
      </c>
      <c r="M46" s="65">
        <f t="shared" si="26"/>
        <v>5.3301471239998628E-2</v>
      </c>
      <c r="N46" s="29">
        <f t="shared" si="27"/>
        <v>0.27794825167705234</v>
      </c>
      <c r="O46" s="29">
        <f t="shared" si="28"/>
        <v>0.4323993546831828</v>
      </c>
      <c r="P46" s="29">
        <f t="shared" si="29"/>
        <v>8.1199768018333979E-2</v>
      </c>
      <c r="Q46" s="65">
        <f t="shared" si="30"/>
        <v>0.27829038506374454</v>
      </c>
      <c r="R46" s="29">
        <f t="shared" si="31"/>
        <v>0.27765112286644283</v>
      </c>
      <c r="S46" s="29">
        <f t="shared" si="32"/>
        <v>0.44932740409958377</v>
      </c>
      <c r="T46" s="29">
        <f t="shared" si="33"/>
        <v>6.6557991590363894E-2</v>
      </c>
      <c r="U46" s="66">
        <f t="shared" si="34"/>
        <v>0.27741263781280412</v>
      </c>
    </row>
    <row r="47" spans="1:21" s="19" customFormat="1" ht="15.95" customHeight="1" x14ac:dyDescent="0.2">
      <c r="A47" s="13" t="s">
        <v>45</v>
      </c>
      <c r="B47" s="14">
        <v>12501.653742</v>
      </c>
      <c r="C47" s="14">
        <v>0</v>
      </c>
      <c r="D47" s="14">
        <v>0</v>
      </c>
      <c r="E47" s="15">
        <f t="shared" si="21"/>
        <v>12501.653742</v>
      </c>
      <c r="F47" s="14">
        <v>14073.703138000001</v>
      </c>
      <c r="G47" s="14">
        <v>0</v>
      </c>
      <c r="H47" s="14">
        <v>0</v>
      </c>
      <c r="I47" s="15">
        <f t="shared" si="22"/>
        <v>14073.703138000001</v>
      </c>
      <c r="J47" s="64">
        <f t="shared" ref="J47" si="35">IF(+B47&gt;0,(+F47-B47)/B47,0)</f>
        <v>0.12574731539065212</v>
      </c>
      <c r="K47" s="29">
        <f t="shared" ref="K47" si="36">IF(+C47&gt;0,(+G47-C47)/C47,0)</f>
        <v>0</v>
      </c>
      <c r="L47" s="29">
        <f t="shared" ref="L47" si="37">IF(+D47&gt;0,(+H47-D47)/D47,0)</f>
        <v>0</v>
      </c>
      <c r="M47" s="65">
        <f t="shared" ref="M47" si="38">IF(+E47&gt;0,(+I47-E47)/E47,0)</f>
        <v>0.12574731539065212</v>
      </c>
      <c r="N47" s="29">
        <f t="shared" si="27"/>
        <v>6.6020413294107421E-3</v>
      </c>
      <c r="O47" s="29">
        <f t="shared" si="28"/>
        <v>0</v>
      </c>
      <c r="P47" s="29">
        <f t="shared" si="29"/>
        <v>0</v>
      </c>
      <c r="Q47" s="65">
        <f t="shared" si="30"/>
        <v>6.2935895936765138E-3</v>
      </c>
      <c r="R47" s="29">
        <f t="shared" si="31"/>
        <v>7.0237129371279131E-3</v>
      </c>
      <c r="S47" s="29">
        <f t="shared" si="32"/>
        <v>0</v>
      </c>
      <c r="T47" s="29">
        <f t="shared" si="33"/>
        <v>0</v>
      </c>
      <c r="U47" s="66">
        <f t="shared" si="34"/>
        <v>6.7052455781345215E-3</v>
      </c>
    </row>
    <row r="48" spans="1:21" s="19" customFormat="1" ht="15.95" customHeight="1" x14ac:dyDescent="0.2">
      <c r="A48" s="13" t="s">
        <v>24</v>
      </c>
      <c r="B48" s="14">
        <v>161285</v>
      </c>
      <c r="C48" s="14">
        <v>0</v>
      </c>
      <c r="D48" s="14">
        <v>0</v>
      </c>
      <c r="E48" s="15">
        <f t="shared" si="21"/>
        <v>161285</v>
      </c>
      <c r="F48" s="14">
        <v>169490</v>
      </c>
      <c r="G48" s="14">
        <v>0</v>
      </c>
      <c r="H48" s="14">
        <v>0</v>
      </c>
      <c r="I48" s="15">
        <f t="shared" si="22"/>
        <v>169490</v>
      </c>
      <c r="J48" s="64">
        <f t="shared" si="23"/>
        <v>5.087267879840035E-2</v>
      </c>
      <c r="K48" s="29">
        <f t="shared" si="24"/>
        <v>0</v>
      </c>
      <c r="L48" s="29">
        <f t="shared" si="25"/>
        <v>0</v>
      </c>
      <c r="M48" s="65">
        <f t="shared" si="26"/>
        <v>5.087267879840035E-2</v>
      </c>
      <c r="N48" s="29">
        <f t="shared" si="27"/>
        <v>8.5173550458906275E-2</v>
      </c>
      <c r="O48" s="29">
        <f t="shared" si="28"/>
        <v>0</v>
      </c>
      <c r="P48" s="29">
        <f t="shared" si="29"/>
        <v>0</v>
      </c>
      <c r="Q48" s="65">
        <f t="shared" si="30"/>
        <v>8.1194185870462926E-2</v>
      </c>
      <c r="R48" s="29">
        <f t="shared" si="31"/>
        <v>8.4586771089373958E-2</v>
      </c>
      <c r="S48" s="29">
        <f t="shared" si="32"/>
        <v>0</v>
      </c>
      <c r="T48" s="29">
        <f t="shared" si="33"/>
        <v>0</v>
      </c>
      <c r="U48" s="66">
        <f t="shared" si="34"/>
        <v>8.0751459789532187E-2</v>
      </c>
    </row>
    <row r="49" spans="1:21" s="19" customFormat="1" ht="15.95" customHeight="1" thickBot="1" x14ac:dyDescent="0.25">
      <c r="A49" s="13" t="s">
        <v>13</v>
      </c>
      <c r="B49" s="14">
        <v>353293.9583857187</v>
      </c>
      <c r="C49" s="14">
        <v>0</v>
      </c>
      <c r="D49" s="14">
        <v>0</v>
      </c>
      <c r="E49" s="15">
        <f t="shared" si="21"/>
        <v>353293.9583857187</v>
      </c>
      <c r="F49" s="14">
        <v>350332.16285745491</v>
      </c>
      <c r="G49" s="14">
        <v>0</v>
      </c>
      <c r="H49" s="14">
        <v>0</v>
      </c>
      <c r="I49" s="15">
        <f t="shared" si="22"/>
        <v>350332.16285745491</v>
      </c>
      <c r="J49" s="64">
        <f t="shared" si="23"/>
        <v>-8.3833744052598854E-3</v>
      </c>
      <c r="K49" s="69">
        <f t="shared" si="24"/>
        <v>0</v>
      </c>
      <c r="L49" s="69">
        <f t="shared" si="25"/>
        <v>0</v>
      </c>
      <c r="M49" s="65">
        <f t="shared" si="26"/>
        <v>-8.3833744052598854E-3</v>
      </c>
      <c r="N49" s="29">
        <f t="shared" si="27"/>
        <v>0.18657222178995408</v>
      </c>
      <c r="O49" s="29">
        <f t="shared" si="28"/>
        <v>0</v>
      </c>
      <c r="P49" s="29">
        <f t="shared" si="29"/>
        <v>0</v>
      </c>
      <c r="Q49" s="65">
        <f t="shared" si="30"/>
        <v>0.17785544423896604</v>
      </c>
      <c r="R49" s="29">
        <f t="shared" si="31"/>
        <v>0.17483902569395726</v>
      </c>
      <c r="S49" s="29">
        <f t="shared" si="32"/>
        <v>0</v>
      </c>
      <c r="T49" s="29">
        <f t="shared" si="33"/>
        <v>0</v>
      </c>
      <c r="U49" s="66">
        <f t="shared" si="34"/>
        <v>0.16691152021926728</v>
      </c>
    </row>
    <row r="50" spans="1:21" s="87" customFormat="1" ht="15.95" customHeight="1" thickBot="1" x14ac:dyDescent="0.3">
      <c r="A50" s="92" t="s">
        <v>8</v>
      </c>
      <c r="B50" s="90">
        <f t="shared" ref="B50:I50" si="39">SUM(B36:B49)</f>
        <v>1893604.2836187186</v>
      </c>
      <c r="C50" s="90">
        <f t="shared" si="39"/>
        <v>53927</v>
      </c>
      <c r="D50" s="90">
        <f t="shared" si="39"/>
        <v>38879.42142011028</v>
      </c>
      <c r="E50" s="91">
        <f>SUM(E36:E49)</f>
        <v>1986410.705038829</v>
      </c>
      <c r="F50" s="90">
        <f t="shared" si="39"/>
        <v>2003741.2212001535</v>
      </c>
      <c r="G50" s="90">
        <f t="shared" si="39"/>
        <v>51176.491329479766</v>
      </c>
      <c r="H50" s="90">
        <f t="shared" si="39"/>
        <v>43991.712039939448</v>
      </c>
      <c r="I50" s="91">
        <f t="shared" si="39"/>
        <v>2098909.4245695728</v>
      </c>
      <c r="J50" s="93">
        <f t="shared" ref="J50:M50" si="40">IF(+B50&gt;0,(+F50-B50)/B50,0)</f>
        <v>5.816259423059647E-2</v>
      </c>
      <c r="K50" s="93">
        <f t="shared" si="40"/>
        <v>-5.1004296002377915E-2</v>
      </c>
      <c r="L50" s="93">
        <f t="shared" si="40"/>
        <v>0.13149091300995669</v>
      </c>
      <c r="M50" s="94">
        <f t="shared" si="40"/>
        <v>5.6634168978939699E-2</v>
      </c>
      <c r="N50" s="93">
        <f t="shared" ref="N50:U50" si="41">SUM(N36:N49)</f>
        <v>1</v>
      </c>
      <c r="O50" s="93">
        <f t="shared" si="41"/>
        <v>1</v>
      </c>
      <c r="P50" s="93">
        <f t="shared" si="41"/>
        <v>0.99999999999999989</v>
      </c>
      <c r="Q50" s="94">
        <f t="shared" si="41"/>
        <v>0.99999999999999989</v>
      </c>
      <c r="R50" s="93">
        <f t="shared" si="41"/>
        <v>1</v>
      </c>
      <c r="S50" s="93">
        <f t="shared" si="41"/>
        <v>1</v>
      </c>
      <c r="T50" s="93">
        <f t="shared" si="41"/>
        <v>0.99999999999999989</v>
      </c>
      <c r="U50" s="95">
        <f t="shared" si="41"/>
        <v>0.99999999999999978</v>
      </c>
    </row>
    <row r="51" spans="1:21" ht="15.95" customHeight="1" x14ac:dyDescent="0.25">
      <c r="B51" s="10"/>
      <c r="C51" s="10"/>
      <c r="D51" s="10"/>
      <c r="E51" s="10"/>
      <c r="F51" s="10"/>
      <c r="G51" s="10"/>
      <c r="H51" s="10"/>
      <c r="I51" s="10"/>
      <c r="J51" s="10"/>
      <c r="K51" s="10"/>
      <c r="L51" s="10"/>
      <c r="M51" s="11"/>
      <c r="N51" s="12"/>
      <c r="O51" s="12"/>
      <c r="P51" s="12"/>
      <c r="Q51" s="12"/>
      <c r="R51" s="12"/>
      <c r="S51" s="12"/>
      <c r="T51" s="12"/>
      <c r="U51" s="12"/>
    </row>
    <row r="52" spans="1:21" ht="15.95" customHeight="1" x14ac:dyDescent="0.25">
      <c r="A52" s="2" t="s">
        <v>12</v>
      </c>
      <c r="B52" s="1"/>
      <c r="C52" s="1"/>
      <c r="D52" s="1"/>
      <c r="E52" s="1"/>
      <c r="F52" s="1"/>
      <c r="G52" s="1"/>
      <c r="H52" s="1"/>
      <c r="I52" s="1"/>
      <c r="J52" s="1"/>
      <c r="K52" s="1"/>
      <c r="L52" s="1"/>
      <c r="M52" s="1"/>
      <c r="N52" s="1"/>
      <c r="O52" s="1"/>
      <c r="P52" s="1"/>
      <c r="Q52" s="1"/>
      <c r="R52" s="1"/>
      <c r="S52" s="1"/>
      <c r="T52" s="1"/>
      <c r="U52" s="1"/>
    </row>
    <row r="53" spans="1:21" ht="15.95" customHeight="1" x14ac:dyDescent="0.2">
      <c r="A53" s="1" t="s">
        <v>12</v>
      </c>
      <c r="B53" s="3" t="s">
        <v>12</v>
      </c>
      <c r="C53" s="1"/>
      <c r="D53" s="1"/>
      <c r="E53" s="1"/>
      <c r="F53" s="1"/>
      <c r="G53" s="1"/>
      <c r="H53" s="1"/>
      <c r="I53" s="1"/>
      <c r="J53" s="1"/>
      <c r="K53" s="1"/>
      <c r="L53" s="1"/>
      <c r="M53" s="1"/>
      <c r="N53" s="1"/>
      <c r="O53" s="1"/>
      <c r="P53" s="1"/>
      <c r="Q53" s="1"/>
      <c r="R53" s="1"/>
      <c r="S53" s="1"/>
      <c r="T53" s="1"/>
      <c r="U53" s="1"/>
    </row>
    <row r="54" spans="1:21" ht="15.95" customHeight="1" x14ac:dyDescent="0.2">
      <c r="A54" s="1"/>
      <c r="B54" s="1"/>
      <c r="C54" s="1"/>
      <c r="D54" s="1"/>
      <c r="E54" s="1"/>
      <c r="F54" s="1"/>
      <c r="G54" s="1"/>
      <c r="H54" s="1"/>
      <c r="I54" s="1"/>
      <c r="J54" s="1"/>
      <c r="K54" s="1"/>
      <c r="L54" s="1"/>
      <c r="M54" s="1"/>
      <c r="N54" s="1"/>
      <c r="O54" s="1"/>
      <c r="P54" s="1"/>
      <c r="Q54" s="1"/>
      <c r="R54" s="1"/>
      <c r="S54" s="1"/>
      <c r="T54" s="1"/>
      <c r="U54" s="1"/>
    </row>
    <row r="55" spans="1:21" ht="15.95" customHeight="1" x14ac:dyDescent="0.25">
      <c r="A55" s="113" t="s">
        <v>43</v>
      </c>
      <c r="B55" s="113"/>
      <c r="C55" s="113"/>
      <c r="D55" s="113"/>
      <c r="E55" s="113"/>
      <c r="F55" s="113"/>
      <c r="G55" s="113"/>
      <c r="H55" s="113"/>
      <c r="I55" s="113"/>
      <c r="J55" s="113"/>
      <c r="K55" s="113"/>
      <c r="L55" s="113"/>
      <c r="M55" s="113"/>
      <c r="N55" s="1"/>
      <c r="O55" s="1"/>
      <c r="P55" s="1"/>
      <c r="Q55" s="1"/>
      <c r="R55" s="1"/>
      <c r="S55" s="1"/>
      <c r="T55" s="1"/>
      <c r="U55" s="1"/>
    </row>
    <row r="56" spans="1:21" ht="15.95" customHeight="1" thickBot="1" x14ac:dyDescent="0.3">
      <c r="A56" s="1"/>
      <c r="B56" s="1"/>
      <c r="C56" s="1"/>
      <c r="D56" s="1"/>
      <c r="E56" s="1"/>
      <c r="F56" s="2"/>
      <c r="G56" s="1"/>
      <c r="H56" s="1"/>
      <c r="I56" s="1"/>
      <c r="J56" s="1"/>
      <c r="K56" s="1"/>
      <c r="L56" s="1"/>
      <c r="M56" s="1"/>
      <c r="N56" s="1"/>
      <c r="O56" s="1"/>
      <c r="P56" s="1"/>
      <c r="Q56" s="1"/>
      <c r="R56" s="1"/>
      <c r="S56" s="1"/>
      <c r="T56" s="1"/>
      <c r="U56" s="1"/>
    </row>
    <row r="57" spans="1:21" ht="15.95" customHeight="1" x14ac:dyDescent="0.25">
      <c r="A57" s="43" t="s">
        <v>12</v>
      </c>
      <c r="B57" s="44"/>
      <c r="C57" s="44"/>
      <c r="D57" s="44"/>
      <c r="E57" s="44"/>
      <c r="F57" s="44"/>
      <c r="G57" s="44"/>
      <c r="H57" s="44"/>
      <c r="I57" s="44"/>
      <c r="J57" s="44"/>
      <c r="K57" s="44"/>
      <c r="L57" s="44"/>
      <c r="M57" s="45"/>
      <c r="Q57" s="1"/>
      <c r="R57" s="1"/>
      <c r="S57" s="1"/>
      <c r="T57" s="1"/>
      <c r="U57" s="1"/>
    </row>
    <row r="58" spans="1:21" ht="15.95" customHeight="1" x14ac:dyDescent="0.25">
      <c r="A58" s="49"/>
      <c r="B58" s="108" t="s">
        <v>33</v>
      </c>
      <c r="C58" s="109"/>
      <c r="D58" s="109"/>
      <c r="E58" s="111"/>
      <c r="F58" s="108" t="s">
        <v>30</v>
      </c>
      <c r="G58" s="109"/>
      <c r="H58" s="109"/>
      <c r="I58" s="111"/>
      <c r="J58" s="108" t="s">
        <v>33</v>
      </c>
      <c r="K58" s="109"/>
      <c r="L58" s="109"/>
      <c r="M58" s="110"/>
      <c r="Q58" s="1"/>
      <c r="R58" s="1"/>
      <c r="S58" s="1"/>
      <c r="T58" s="1"/>
      <c r="U58" s="1"/>
    </row>
    <row r="59" spans="1:21" ht="15.95" customHeight="1" x14ac:dyDescent="0.25">
      <c r="A59" s="49"/>
      <c r="B59" s="108">
        <f>+B34</f>
        <v>2020</v>
      </c>
      <c r="C59" s="109"/>
      <c r="D59" s="109"/>
      <c r="E59" s="111"/>
      <c r="F59" s="108">
        <f>+F34</f>
        <v>2021</v>
      </c>
      <c r="G59" s="109"/>
      <c r="H59" s="109"/>
      <c r="I59" s="111"/>
      <c r="J59" s="108">
        <f>+F59</f>
        <v>2021</v>
      </c>
      <c r="K59" s="109"/>
      <c r="L59" s="109"/>
      <c r="M59" s="110"/>
    </row>
    <row r="60" spans="1:21" ht="15.95" customHeight="1" thickBot="1" x14ac:dyDescent="0.3">
      <c r="A60" s="53" t="s">
        <v>0</v>
      </c>
      <c r="B60" s="54" t="s">
        <v>1</v>
      </c>
      <c r="C60" s="54" t="s">
        <v>2</v>
      </c>
      <c r="D60" s="54" t="s">
        <v>3</v>
      </c>
      <c r="E60" s="55" t="s">
        <v>4</v>
      </c>
      <c r="F60" s="54" t="s">
        <v>1</v>
      </c>
      <c r="G60" s="54" t="s">
        <v>2</v>
      </c>
      <c r="H60" s="54" t="s">
        <v>3</v>
      </c>
      <c r="I60" s="55" t="s">
        <v>4</v>
      </c>
      <c r="J60" s="54" t="s">
        <v>1</v>
      </c>
      <c r="K60" s="54" t="s">
        <v>2</v>
      </c>
      <c r="L60" s="54" t="s">
        <v>3</v>
      </c>
      <c r="M60" s="56" t="s">
        <v>4</v>
      </c>
    </row>
    <row r="61" spans="1:21" s="19" customFormat="1" ht="15.95" customHeight="1" thickTop="1" x14ac:dyDescent="0.2">
      <c r="A61" s="13" t="str">
        <f t="shared" ref="A61:D74" si="42">+A36</f>
        <v>Equitable</v>
      </c>
      <c r="B61" s="14">
        <f t="shared" si="42"/>
        <v>0</v>
      </c>
      <c r="C61" s="14">
        <f t="shared" si="42"/>
        <v>0</v>
      </c>
      <c r="D61" s="14">
        <f t="shared" si="42"/>
        <v>71.398351826149195</v>
      </c>
      <c r="E61" s="15">
        <f t="shared" ref="E61:E74" si="43">+D61+C61+B61</f>
        <v>71.398351826149195</v>
      </c>
      <c r="F61" s="14">
        <f t="shared" ref="F61:H74" si="44">+F10</f>
        <v>0</v>
      </c>
      <c r="G61" s="14">
        <f t="shared" si="44"/>
        <v>0</v>
      </c>
      <c r="H61" s="14">
        <f t="shared" si="44"/>
        <v>0</v>
      </c>
      <c r="I61" s="15">
        <f t="shared" ref="I61:I74" si="45">+H61+G61+F61</f>
        <v>0</v>
      </c>
      <c r="J61" s="14">
        <f t="shared" ref="J61:J74" si="46">+F36</f>
        <v>0</v>
      </c>
      <c r="K61" s="14">
        <f t="shared" ref="K61:K74" si="47">+G36</f>
        <v>0</v>
      </c>
      <c r="L61" s="14">
        <f t="shared" ref="L61:L74" si="48">+H36</f>
        <v>0</v>
      </c>
      <c r="M61" s="16">
        <f t="shared" ref="M61:M74" si="49">+L61+K61+J61</f>
        <v>0</v>
      </c>
    </row>
    <row r="62" spans="1:21" s="19" customFormat="1" ht="15.95" customHeight="1" x14ac:dyDescent="0.2">
      <c r="A62" s="13" t="str">
        <f t="shared" si="42"/>
        <v>Berkshire Hathaway Group (Sun)</v>
      </c>
      <c r="B62" s="14">
        <f t="shared" si="42"/>
        <v>0</v>
      </c>
      <c r="C62" s="14">
        <f t="shared" si="42"/>
        <v>0</v>
      </c>
      <c r="D62" s="14">
        <f t="shared" si="42"/>
        <v>18292</v>
      </c>
      <c r="E62" s="15">
        <f>+D62+C62+B62</f>
        <v>18292</v>
      </c>
      <c r="F62" s="14">
        <f t="shared" si="44"/>
        <v>0</v>
      </c>
      <c r="G62" s="14">
        <f t="shared" si="44"/>
        <v>2425</v>
      </c>
      <c r="H62" s="14">
        <f t="shared" si="44"/>
        <v>2143</v>
      </c>
      <c r="I62" s="15">
        <f>+H62+G62+F62</f>
        <v>4568</v>
      </c>
      <c r="J62" s="14">
        <f t="shared" si="46"/>
        <v>0</v>
      </c>
      <c r="K62" s="14">
        <f t="shared" si="47"/>
        <v>0</v>
      </c>
      <c r="L62" s="14">
        <f t="shared" si="48"/>
        <v>21686</v>
      </c>
      <c r="M62" s="16">
        <f>+L62+K62+J62</f>
        <v>21686</v>
      </c>
    </row>
    <row r="63" spans="1:21" s="19" customFormat="1" ht="15.95" customHeight="1" x14ac:dyDescent="0.2">
      <c r="A63" s="13" t="str">
        <f t="shared" si="42"/>
        <v>Canada Life</v>
      </c>
      <c r="B63" s="14">
        <f t="shared" si="42"/>
        <v>157.105491</v>
      </c>
      <c r="C63" s="14">
        <f t="shared" si="42"/>
        <v>0</v>
      </c>
      <c r="D63" s="14">
        <f t="shared" si="42"/>
        <v>0</v>
      </c>
      <c r="E63" s="15">
        <f>+D63+C63+B63</f>
        <v>157.105491</v>
      </c>
      <c r="F63" s="14">
        <f t="shared" si="44"/>
        <v>0</v>
      </c>
      <c r="G63" s="14">
        <f t="shared" si="44"/>
        <v>0</v>
      </c>
      <c r="H63" s="14">
        <f t="shared" si="44"/>
        <v>0</v>
      </c>
      <c r="I63" s="15">
        <f>+H63+G63+F63</f>
        <v>0</v>
      </c>
      <c r="J63" s="14">
        <f t="shared" si="46"/>
        <v>151.391806</v>
      </c>
      <c r="K63" s="14">
        <f t="shared" si="47"/>
        <v>0</v>
      </c>
      <c r="L63" s="14">
        <f t="shared" si="48"/>
        <v>0</v>
      </c>
      <c r="M63" s="16">
        <f>+L63+K63+J63</f>
        <v>151.391806</v>
      </c>
    </row>
    <row r="64" spans="1:21" s="19" customFormat="1" ht="15.95" customHeight="1" x14ac:dyDescent="0.2">
      <c r="A64" s="13" t="str">
        <f t="shared" si="42"/>
        <v>Employers Re Corp.</v>
      </c>
      <c r="B64" s="14">
        <f t="shared" si="42"/>
        <v>23692</v>
      </c>
      <c r="C64" s="14">
        <f t="shared" si="42"/>
        <v>0</v>
      </c>
      <c r="D64" s="14">
        <f t="shared" si="42"/>
        <v>0</v>
      </c>
      <c r="E64" s="15">
        <f t="shared" si="43"/>
        <v>23692</v>
      </c>
      <c r="F64" s="14">
        <f t="shared" si="44"/>
        <v>0</v>
      </c>
      <c r="G64" s="14">
        <f t="shared" si="44"/>
        <v>0</v>
      </c>
      <c r="H64" s="14">
        <f t="shared" si="44"/>
        <v>0</v>
      </c>
      <c r="I64" s="15">
        <f t="shared" si="45"/>
        <v>0</v>
      </c>
      <c r="J64" s="14">
        <f t="shared" si="46"/>
        <v>22355</v>
      </c>
      <c r="K64" s="14">
        <f t="shared" si="47"/>
        <v>0</v>
      </c>
      <c r="L64" s="14">
        <f t="shared" si="48"/>
        <v>0</v>
      </c>
      <c r="M64" s="16">
        <f t="shared" si="49"/>
        <v>22355</v>
      </c>
    </row>
    <row r="65" spans="1:21" s="19" customFormat="1" ht="15.95" customHeight="1" x14ac:dyDescent="0.2">
      <c r="A65" s="13" t="str">
        <f t="shared" si="42"/>
        <v>General Re Life</v>
      </c>
      <c r="B65" s="14">
        <f t="shared" si="42"/>
        <v>0</v>
      </c>
      <c r="C65" s="14">
        <f t="shared" si="42"/>
        <v>0</v>
      </c>
      <c r="D65" s="14">
        <f t="shared" si="42"/>
        <v>0</v>
      </c>
      <c r="E65" s="15">
        <f t="shared" si="43"/>
        <v>0</v>
      </c>
      <c r="F65" s="35">
        <f t="shared" si="44"/>
        <v>0</v>
      </c>
      <c r="G65" s="35">
        <f t="shared" si="44"/>
        <v>0</v>
      </c>
      <c r="H65" s="35">
        <f t="shared" si="44"/>
        <v>0</v>
      </c>
      <c r="I65" s="36">
        <f t="shared" si="45"/>
        <v>0</v>
      </c>
      <c r="J65" s="35">
        <f t="shared" si="46"/>
        <v>0</v>
      </c>
      <c r="K65" s="35">
        <f t="shared" si="47"/>
        <v>0</v>
      </c>
      <c r="L65" s="35">
        <f t="shared" si="48"/>
        <v>0</v>
      </c>
      <c r="M65" s="16">
        <f t="shared" si="49"/>
        <v>0</v>
      </c>
    </row>
    <row r="66" spans="1:21" s="87" customFormat="1" ht="15.95" customHeight="1" x14ac:dyDescent="0.2">
      <c r="A66" s="80" t="str">
        <f t="shared" si="42"/>
        <v>Hannover Life Re (Canada)</v>
      </c>
      <c r="B66" s="81">
        <f t="shared" si="42"/>
        <v>21790</v>
      </c>
      <c r="C66" s="81">
        <f t="shared" si="42"/>
        <v>18000</v>
      </c>
      <c r="D66" s="81">
        <f t="shared" si="42"/>
        <v>0</v>
      </c>
      <c r="E66" s="82">
        <f t="shared" si="43"/>
        <v>39790</v>
      </c>
      <c r="F66" s="81">
        <f t="shared" si="44"/>
        <v>13100</v>
      </c>
      <c r="G66" s="81">
        <f t="shared" si="44"/>
        <v>0</v>
      </c>
      <c r="H66" s="81">
        <f t="shared" si="44"/>
        <v>0</v>
      </c>
      <c r="I66" s="82">
        <f t="shared" si="45"/>
        <v>13100</v>
      </c>
      <c r="J66" s="81">
        <f t="shared" si="46"/>
        <v>33504.508670520227</v>
      </c>
      <c r="K66" s="81">
        <f t="shared" si="47"/>
        <v>16855.491329479766</v>
      </c>
      <c r="L66" s="81">
        <f t="shared" si="48"/>
        <v>0</v>
      </c>
      <c r="M66" s="96">
        <f t="shared" si="49"/>
        <v>50359.999999999993</v>
      </c>
    </row>
    <row r="67" spans="1:21" s="19" customFormat="1" ht="15.95" customHeight="1" x14ac:dyDescent="0.2">
      <c r="A67" s="13" t="str">
        <f t="shared" si="42"/>
        <v>Munich Re (Canada)</v>
      </c>
      <c r="B67" s="14">
        <f t="shared" si="42"/>
        <v>564462.56599999999</v>
      </c>
      <c r="C67" s="14">
        <f t="shared" si="42"/>
        <v>200</v>
      </c>
      <c r="D67" s="14">
        <f t="shared" si="42"/>
        <v>0</v>
      </c>
      <c r="E67" s="15">
        <f t="shared" ref="E67" si="50">+D67+C67+B67</f>
        <v>564662.56599999999</v>
      </c>
      <c r="F67" s="14">
        <f t="shared" si="44"/>
        <v>50404</v>
      </c>
      <c r="G67" s="14">
        <f t="shared" si="44"/>
        <v>0</v>
      </c>
      <c r="H67" s="14">
        <f t="shared" si="44"/>
        <v>0</v>
      </c>
      <c r="I67" s="15">
        <f t="shared" ref="I67" si="51">+H67+G67+F67</f>
        <v>50404</v>
      </c>
      <c r="J67" s="14">
        <f t="shared" si="46"/>
        <v>584481.45472817821</v>
      </c>
      <c r="K67" s="14">
        <f t="shared" si="47"/>
        <v>0</v>
      </c>
      <c r="L67" s="14">
        <f t="shared" si="48"/>
        <v>0</v>
      </c>
      <c r="M67" s="16">
        <f t="shared" ref="M67" si="52">+L67+K67+J67</f>
        <v>584481.45472817821</v>
      </c>
    </row>
    <row r="68" spans="1:21" s="19" customFormat="1" ht="15.95" customHeight="1" x14ac:dyDescent="0.2">
      <c r="A68" s="13" t="str">
        <f t="shared" si="42"/>
        <v>Optimum Re (Canada)</v>
      </c>
      <c r="B68" s="14">
        <f t="shared" si="42"/>
        <v>89335</v>
      </c>
      <c r="C68" s="14">
        <f t="shared" si="42"/>
        <v>117</v>
      </c>
      <c r="D68" s="14">
        <f t="shared" si="42"/>
        <v>0</v>
      </c>
      <c r="E68" s="15">
        <f t="shared" si="43"/>
        <v>89452</v>
      </c>
      <c r="F68" s="14">
        <f t="shared" si="44"/>
        <v>13511</v>
      </c>
      <c r="G68" s="14">
        <f t="shared" si="44"/>
        <v>0</v>
      </c>
      <c r="H68" s="14">
        <f t="shared" si="44"/>
        <v>0</v>
      </c>
      <c r="I68" s="15">
        <f t="shared" si="45"/>
        <v>13511</v>
      </c>
      <c r="J68" s="14">
        <f t="shared" si="46"/>
        <v>97838</v>
      </c>
      <c r="K68" s="14">
        <f t="shared" si="47"/>
        <v>108</v>
      </c>
      <c r="L68" s="14">
        <f t="shared" si="48"/>
        <v>0</v>
      </c>
      <c r="M68" s="16">
        <f t="shared" si="49"/>
        <v>97946</v>
      </c>
    </row>
    <row r="69" spans="1:21" s="19" customFormat="1" ht="15.95" customHeight="1" x14ac:dyDescent="0.2">
      <c r="A69" s="13" t="str">
        <f t="shared" si="42"/>
        <v>Pacific Life</v>
      </c>
      <c r="B69" s="14">
        <f t="shared" si="42"/>
        <v>0</v>
      </c>
      <c r="C69" s="14">
        <f t="shared" si="42"/>
        <v>0</v>
      </c>
      <c r="D69" s="14">
        <f t="shared" si="42"/>
        <v>17359.023068284132</v>
      </c>
      <c r="E69" s="15">
        <f t="shared" si="43"/>
        <v>17359.023068284132</v>
      </c>
      <c r="F69" s="14">
        <f t="shared" si="44"/>
        <v>0</v>
      </c>
      <c r="G69" s="14">
        <f t="shared" si="44"/>
        <v>0</v>
      </c>
      <c r="H69" s="14">
        <f t="shared" si="44"/>
        <v>3037.7968256097356</v>
      </c>
      <c r="I69" s="15">
        <f t="shared" si="45"/>
        <v>3037.7968256097356</v>
      </c>
      <c r="J69" s="14">
        <f t="shared" si="46"/>
        <v>0</v>
      </c>
      <c r="K69" s="14">
        <f t="shared" si="47"/>
        <v>0</v>
      </c>
      <c r="L69" s="14">
        <f t="shared" si="48"/>
        <v>19377.712039939444</v>
      </c>
      <c r="M69" s="16">
        <f t="shared" si="49"/>
        <v>19377.712039939444</v>
      </c>
    </row>
    <row r="70" spans="1:21" s="19" customFormat="1" ht="15.95" customHeight="1" x14ac:dyDescent="0.2">
      <c r="A70" s="13" t="str">
        <f t="shared" si="42"/>
        <v>PartnerRe</v>
      </c>
      <c r="B70" s="14">
        <f t="shared" si="42"/>
        <v>140763</v>
      </c>
      <c r="C70" s="14">
        <f t="shared" si="42"/>
        <v>12292</v>
      </c>
      <c r="D70" s="14">
        <f t="shared" si="42"/>
        <v>0</v>
      </c>
      <c r="E70" s="15">
        <f>+D70+C70+B70</f>
        <v>153055</v>
      </c>
      <c r="F70" s="14">
        <f t="shared" si="44"/>
        <v>42934</v>
      </c>
      <c r="G70" s="14">
        <f t="shared" si="44"/>
        <v>0</v>
      </c>
      <c r="H70" s="14">
        <f t="shared" si="44"/>
        <v>0</v>
      </c>
      <c r="I70" s="15">
        <f>+H70+G70+F70</f>
        <v>42934</v>
      </c>
      <c r="J70" s="14">
        <f t="shared" si="46"/>
        <v>175174</v>
      </c>
      <c r="K70" s="14">
        <f t="shared" si="47"/>
        <v>11218</v>
      </c>
      <c r="L70" s="14">
        <f t="shared" si="48"/>
        <v>0</v>
      </c>
      <c r="M70" s="16">
        <f>+L70+K70+J70</f>
        <v>186392</v>
      </c>
    </row>
    <row r="71" spans="1:21" s="19" customFormat="1" ht="15.95" customHeight="1" x14ac:dyDescent="0.2">
      <c r="A71" s="13" t="str">
        <f t="shared" si="42"/>
        <v>RGA Re (Canada)</v>
      </c>
      <c r="B71" s="14">
        <f t="shared" si="42"/>
        <v>526324</v>
      </c>
      <c r="C71" s="14">
        <f t="shared" si="42"/>
        <v>23318</v>
      </c>
      <c r="D71" s="14">
        <f t="shared" si="42"/>
        <v>3157</v>
      </c>
      <c r="E71" s="15">
        <f t="shared" si="43"/>
        <v>552799</v>
      </c>
      <c r="F71" s="14">
        <f t="shared" si="44"/>
        <v>58949</v>
      </c>
      <c r="G71" s="14">
        <f t="shared" si="44"/>
        <v>53</v>
      </c>
      <c r="H71" s="14">
        <f t="shared" si="44"/>
        <v>0</v>
      </c>
      <c r="I71" s="15">
        <f t="shared" si="45"/>
        <v>59002</v>
      </c>
      <c r="J71" s="14">
        <f t="shared" si="46"/>
        <v>556341</v>
      </c>
      <c r="K71" s="14">
        <f t="shared" si="47"/>
        <v>22995</v>
      </c>
      <c r="L71" s="14">
        <f t="shared" si="48"/>
        <v>2928</v>
      </c>
      <c r="M71" s="16">
        <f t="shared" si="49"/>
        <v>582264</v>
      </c>
    </row>
    <row r="72" spans="1:21" s="19" customFormat="1" ht="15.95" customHeight="1" x14ac:dyDescent="0.2">
      <c r="A72" s="13" t="str">
        <f t="shared" si="42"/>
        <v>RMA</v>
      </c>
      <c r="B72" s="14">
        <f t="shared" si="42"/>
        <v>12501.653742</v>
      </c>
      <c r="C72" s="14">
        <f t="shared" si="42"/>
        <v>0</v>
      </c>
      <c r="D72" s="14">
        <f t="shared" si="42"/>
        <v>0</v>
      </c>
      <c r="E72" s="15">
        <f t="shared" ref="E72" si="53">+D72+C72+B72</f>
        <v>12501.653742</v>
      </c>
      <c r="F72" s="14">
        <f t="shared" si="44"/>
        <v>1709.729458</v>
      </c>
      <c r="G72" s="14">
        <f t="shared" si="44"/>
        <v>0</v>
      </c>
      <c r="H72" s="14">
        <f t="shared" si="44"/>
        <v>0</v>
      </c>
      <c r="I72" s="15">
        <f t="shared" ref="I72" si="54">+H72+G72+F72</f>
        <v>1709.729458</v>
      </c>
      <c r="J72" s="14">
        <f t="shared" si="46"/>
        <v>14073.703138000001</v>
      </c>
      <c r="K72" s="14">
        <f t="shared" si="47"/>
        <v>0</v>
      </c>
      <c r="L72" s="14">
        <f t="shared" si="48"/>
        <v>0</v>
      </c>
      <c r="M72" s="16">
        <f t="shared" ref="M72" si="55">+L72+K72+J72</f>
        <v>14073.703138000001</v>
      </c>
    </row>
    <row r="73" spans="1:21" s="19" customFormat="1" ht="15.95" customHeight="1" x14ac:dyDescent="0.2">
      <c r="A73" s="13" t="str">
        <f t="shared" si="42"/>
        <v>SCOR Global Life (Canada)</v>
      </c>
      <c r="B73" s="14">
        <f t="shared" si="42"/>
        <v>161285</v>
      </c>
      <c r="C73" s="14">
        <f t="shared" si="42"/>
        <v>0</v>
      </c>
      <c r="D73" s="14">
        <f t="shared" si="42"/>
        <v>0</v>
      </c>
      <c r="E73" s="15">
        <f t="shared" si="43"/>
        <v>161285</v>
      </c>
      <c r="F73" s="17">
        <f t="shared" si="44"/>
        <v>15776</v>
      </c>
      <c r="G73" s="14">
        <f t="shared" si="44"/>
        <v>0</v>
      </c>
      <c r="H73" s="14">
        <f t="shared" si="44"/>
        <v>0</v>
      </c>
      <c r="I73" s="15">
        <f t="shared" si="45"/>
        <v>15776</v>
      </c>
      <c r="J73" s="14">
        <f t="shared" si="46"/>
        <v>169490</v>
      </c>
      <c r="K73" s="14">
        <f t="shared" si="47"/>
        <v>0</v>
      </c>
      <c r="L73" s="14">
        <f t="shared" si="48"/>
        <v>0</v>
      </c>
      <c r="M73" s="16">
        <f t="shared" si="49"/>
        <v>169490</v>
      </c>
    </row>
    <row r="74" spans="1:21" s="19" customFormat="1" ht="15.95" customHeight="1" thickBot="1" x14ac:dyDescent="0.25">
      <c r="A74" s="13" t="str">
        <f t="shared" si="42"/>
        <v xml:space="preserve">Swiss Re </v>
      </c>
      <c r="B74" s="14">
        <f t="shared" si="42"/>
        <v>353293.9583857187</v>
      </c>
      <c r="C74" s="14">
        <f t="shared" si="42"/>
        <v>0</v>
      </c>
      <c r="D74" s="14">
        <f t="shared" si="42"/>
        <v>0</v>
      </c>
      <c r="E74" s="15">
        <f t="shared" si="43"/>
        <v>353293.9583857187</v>
      </c>
      <c r="F74" s="14">
        <f t="shared" si="44"/>
        <v>18675.226937398209</v>
      </c>
      <c r="G74" s="14">
        <f t="shared" si="44"/>
        <v>0</v>
      </c>
      <c r="H74" s="14">
        <f t="shared" si="44"/>
        <v>0</v>
      </c>
      <c r="I74" s="15">
        <f t="shared" si="45"/>
        <v>18675.226937398209</v>
      </c>
      <c r="J74" s="14">
        <f t="shared" si="46"/>
        <v>350332.16285745491</v>
      </c>
      <c r="K74" s="14">
        <f t="shared" si="47"/>
        <v>0</v>
      </c>
      <c r="L74" s="14">
        <f t="shared" si="48"/>
        <v>0</v>
      </c>
      <c r="M74" s="16">
        <f t="shared" si="49"/>
        <v>350332.16285745491</v>
      </c>
    </row>
    <row r="75" spans="1:21" s="87" customFormat="1" ht="15.95" customHeight="1" thickBot="1" x14ac:dyDescent="0.3">
      <c r="A75" s="92" t="s">
        <v>8</v>
      </c>
      <c r="B75" s="90">
        <f t="shared" ref="B75:M75" si="56">SUM(B61:B74)</f>
        <v>1893604.2836187186</v>
      </c>
      <c r="C75" s="90">
        <f t="shared" si="56"/>
        <v>53927</v>
      </c>
      <c r="D75" s="90">
        <f t="shared" si="56"/>
        <v>38879.42142011028</v>
      </c>
      <c r="E75" s="91">
        <f t="shared" si="56"/>
        <v>1986410.705038829</v>
      </c>
      <c r="F75" s="90">
        <f t="shared" si="56"/>
        <v>215058.95639539819</v>
      </c>
      <c r="G75" s="90">
        <f t="shared" si="56"/>
        <v>2478</v>
      </c>
      <c r="H75" s="90">
        <f t="shared" si="56"/>
        <v>5180.7968256097356</v>
      </c>
      <c r="I75" s="90">
        <f t="shared" si="56"/>
        <v>222717.75322100794</v>
      </c>
      <c r="J75" s="97">
        <f t="shared" si="56"/>
        <v>2003741.2212001535</v>
      </c>
      <c r="K75" s="90">
        <f t="shared" si="56"/>
        <v>51176.491329479766</v>
      </c>
      <c r="L75" s="90">
        <f t="shared" si="56"/>
        <v>43991.712039939448</v>
      </c>
      <c r="M75" s="98">
        <f t="shared" si="56"/>
        <v>2098909.4245695728</v>
      </c>
    </row>
    <row r="76" spans="1:21" ht="15.95" customHeight="1" x14ac:dyDescent="0.25">
      <c r="A76" s="2" t="s">
        <v>12</v>
      </c>
      <c r="B76" s="1"/>
      <c r="C76" s="1"/>
      <c r="D76" s="1"/>
      <c r="E76" s="1"/>
      <c r="F76" s="1"/>
      <c r="G76" s="1"/>
      <c r="H76" s="1"/>
      <c r="I76" s="1"/>
      <c r="J76" s="1"/>
      <c r="K76" s="1"/>
      <c r="L76" s="1"/>
      <c r="M76" s="1"/>
      <c r="N76" s="1"/>
      <c r="O76" s="1"/>
      <c r="P76" s="1"/>
      <c r="Q76" s="4"/>
      <c r="R76" s="4"/>
      <c r="S76" s="4"/>
      <c r="T76" s="4"/>
      <c r="U76" s="4"/>
    </row>
    <row r="77" spans="1:21" ht="15.95" customHeight="1" x14ac:dyDescent="0.25">
      <c r="A77" s="2" t="str">
        <f>+A52</f>
        <v xml:space="preserve"> </v>
      </c>
      <c r="B77" s="1"/>
      <c r="C77" s="1"/>
      <c r="D77" s="1"/>
      <c r="E77" s="1"/>
      <c r="F77" s="1"/>
      <c r="G77" s="1"/>
      <c r="H77" s="1"/>
      <c r="I77" s="1"/>
      <c r="J77" s="73"/>
      <c r="K77" s="73"/>
      <c r="L77" s="73"/>
      <c r="M77" s="73"/>
      <c r="N77" s="1"/>
      <c r="O77" s="1"/>
      <c r="P77" s="1"/>
      <c r="Q77" s="1"/>
      <c r="R77" s="1"/>
      <c r="S77" s="1"/>
      <c r="T77" s="1"/>
      <c r="U77" s="1"/>
    </row>
    <row r="78" spans="1:21" ht="15.95" customHeight="1" x14ac:dyDescent="0.2">
      <c r="A78" s="1"/>
      <c r="B78" s="1"/>
      <c r="C78" s="1"/>
      <c r="D78" s="1"/>
      <c r="E78" s="1"/>
      <c r="F78" s="1"/>
      <c r="G78" s="1"/>
      <c r="H78" s="1"/>
      <c r="I78" s="1"/>
      <c r="J78" s="1"/>
      <c r="K78" s="1"/>
      <c r="L78" s="1"/>
      <c r="M78" s="1"/>
      <c r="N78" s="1"/>
      <c r="O78" s="1"/>
      <c r="P78" s="1"/>
      <c r="Q78" s="1"/>
      <c r="R78" s="1"/>
      <c r="S78" s="1"/>
      <c r="T78" s="1"/>
      <c r="U78" s="1"/>
    </row>
    <row r="79" spans="1:21" ht="15.95" customHeight="1" x14ac:dyDescent="0.2">
      <c r="A79" s="1"/>
      <c r="B79" s="1"/>
      <c r="C79" s="1"/>
      <c r="D79" s="1"/>
      <c r="E79" s="1"/>
      <c r="F79" s="1"/>
      <c r="G79" s="1"/>
      <c r="H79" s="1"/>
      <c r="I79" s="1"/>
      <c r="J79" s="1"/>
      <c r="K79" s="1"/>
      <c r="L79" s="1"/>
      <c r="M79" s="1"/>
      <c r="N79" s="1"/>
      <c r="O79" s="1"/>
      <c r="P79" s="1"/>
      <c r="Q79" s="1"/>
      <c r="R79" s="1"/>
      <c r="S79" s="1"/>
      <c r="T79" s="1"/>
      <c r="U79" s="1"/>
    </row>
    <row r="80" spans="1:21" ht="15.95" customHeight="1" x14ac:dyDescent="0.2">
      <c r="A80" s="1"/>
      <c r="B80" s="1"/>
      <c r="C80" s="1"/>
      <c r="D80" s="1"/>
      <c r="E80" s="1"/>
      <c r="F80" s="1"/>
      <c r="G80" s="1"/>
      <c r="H80" s="1"/>
      <c r="I80" s="1"/>
      <c r="J80" s="1"/>
      <c r="K80" s="1"/>
      <c r="L80" s="1"/>
      <c r="M80" s="1"/>
      <c r="N80" s="1"/>
      <c r="O80" s="1"/>
      <c r="P80" s="1"/>
      <c r="Q80" s="1"/>
      <c r="R80" s="1"/>
      <c r="S80" s="1"/>
      <c r="T80" s="1"/>
      <c r="U80" s="1"/>
    </row>
    <row r="81" spans="1:21" ht="15.95" customHeight="1" x14ac:dyDescent="0.2">
      <c r="A81" s="1"/>
      <c r="B81" s="1"/>
      <c r="C81" s="1"/>
      <c r="D81" s="1"/>
      <c r="E81" s="1"/>
      <c r="F81" s="1"/>
      <c r="G81" s="1"/>
      <c r="H81" s="1"/>
      <c r="I81" s="1"/>
      <c r="J81" s="1"/>
      <c r="K81" s="1"/>
      <c r="L81" s="1"/>
      <c r="M81" s="1"/>
      <c r="N81" s="1"/>
      <c r="O81" s="1"/>
      <c r="P81" s="1"/>
      <c r="Q81" s="1"/>
      <c r="R81" s="1"/>
      <c r="S81" s="1"/>
      <c r="T81" s="1"/>
      <c r="U81" s="1"/>
    </row>
    <row r="82" spans="1:21" ht="15.95" customHeight="1" x14ac:dyDescent="0.2">
      <c r="A82" s="1"/>
      <c r="B82" s="1"/>
      <c r="C82" s="1"/>
      <c r="D82" s="1"/>
      <c r="E82" s="1"/>
      <c r="F82" s="1"/>
      <c r="G82" s="1"/>
      <c r="H82" s="1"/>
      <c r="I82" s="1"/>
      <c r="J82" s="1"/>
      <c r="K82" s="1"/>
      <c r="L82" s="1"/>
      <c r="M82" s="1"/>
      <c r="N82" s="1"/>
      <c r="O82" s="1"/>
      <c r="P82" s="1"/>
      <c r="Q82" s="1"/>
      <c r="R82" s="1"/>
      <c r="S82" s="1"/>
      <c r="T82" s="1"/>
      <c r="U82" s="1"/>
    </row>
    <row r="83" spans="1:21" ht="15.95" customHeight="1" x14ac:dyDescent="0.2">
      <c r="A83" s="1"/>
      <c r="B83" s="1"/>
      <c r="C83" s="1"/>
      <c r="D83" s="1"/>
      <c r="E83" s="1"/>
      <c r="F83" s="1"/>
      <c r="G83" s="1"/>
      <c r="H83" s="1"/>
      <c r="I83" s="1"/>
      <c r="J83" s="1"/>
      <c r="K83" s="1"/>
      <c r="L83" s="1"/>
      <c r="M83" s="1"/>
      <c r="N83" s="1"/>
      <c r="O83" s="1"/>
      <c r="P83" s="1"/>
      <c r="Q83" s="1"/>
      <c r="R83" s="1"/>
      <c r="S83" s="1"/>
      <c r="T83" s="1"/>
      <c r="U83" s="1"/>
    </row>
    <row r="84" spans="1:21" ht="15.95" customHeight="1" x14ac:dyDescent="0.2">
      <c r="A84" s="1"/>
      <c r="B84" s="1"/>
      <c r="C84" s="1"/>
      <c r="D84" s="1"/>
      <c r="E84" s="1"/>
      <c r="F84" s="1"/>
      <c r="G84" s="1"/>
      <c r="H84" s="1"/>
      <c r="I84" s="1"/>
      <c r="J84" s="1"/>
      <c r="K84" s="1"/>
      <c r="L84" s="1"/>
      <c r="M84" s="1"/>
      <c r="N84" s="1"/>
      <c r="O84" s="1"/>
      <c r="P84" s="1"/>
      <c r="Q84" s="1"/>
      <c r="R84" s="1"/>
      <c r="S84" s="1"/>
      <c r="T84" s="1"/>
      <c r="U84" s="1"/>
    </row>
    <row r="85" spans="1:21" ht="15.95" customHeight="1" x14ac:dyDescent="0.2">
      <c r="A85" s="1"/>
      <c r="B85" s="1"/>
      <c r="C85" s="1"/>
      <c r="D85" s="1"/>
      <c r="E85" s="1"/>
      <c r="F85" s="1"/>
      <c r="G85" s="1"/>
      <c r="H85" s="1"/>
      <c r="I85" s="1"/>
      <c r="J85" s="1"/>
      <c r="K85" s="1"/>
      <c r="L85" s="1"/>
      <c r="M85" s="1"/>
      <c r="N85" s="1"/>
      <c r="O85" s="1"/>
      <c r="P85" s="1"/>
      <c r="Q85" s="1"/>
      <c r="R85" s="1"/>
      <c r="S85" s="1"/>
      <c r="T85" s="1"/>
      <c r="U85" s="1"/>
    </row>
    <row r="86" spans="1:21" ht="15.95" customHeight="1" x14ac:dyDescent="0.2">
      <c r="A86" s="1"/>
      <c r="B86" s="1"/>
      <c r="C86" s="1"/>
      <c r="D86" s="1"/>
      <c r="E86" s="1"/>
      <c r="F86" s="1"/>
      <c r="G86" s="1"/>
      <c r="H86" s="1"/>
      <c r="I86" s="1"/>
      <c r="J86" s="1"/>
      <c r="K86" s="1"/>
      <c r="L86" s="1"/>
      <c r="M86" s="1"/>
      <c r="N86" s="1"/>
      <c r="O86" s="1"/>
      <c r="P86" s="1"/>
      <c r="Q86" s="1"/>
      <c r="R86" s="1"/>
      <c r="S86" s="1"/>
      <c r="T86" s="1"/>
      <c r="U86" s="1"/>
    </row>
    <row r="87" spans="1:21" ht="15.95" customHeight="1" x14ac:dyDescent="0.2">
      <c r="A87" s="1"/>
      <c r="B87" s="1"/>
      <c r="C87" s="1"/>
      <c r="D87" s="1"/>
      <c r="E87" s="1"/>
      <c r="F87" s="1"/>
      <c r="G87" s="1"/>
      <c r="H87" s="1"/>
      <c r="I87" s="1"/>
      <c r="J87" s="1"/>
      <c r="K87" s="1"/>
      <c r="L87" s="1"/>
      <c r="M87" s="1"/>
      <c r="N87" s="1"/>
      <c r="O87" s="1"/>
      <c r="P87" s="1"/>
      <c r="Q87" s="1"/>
      <c r="R87" s="1"/>
      <c r="S87" s="1"/>
      <c r="T87" s="1"/>
      <c r="U87" s="1"/>
    </row>
    <row r="88" spans="1:21" ht="15.95" customHeight="1" x14ac:dyDescent="0.2">
      <c r="A88" s="1"/>
      <c r="B88" s="1"/>
      <c r="C88" s="1"/>
      <c r="D88" s="1"/>
      <c r="E88" s="1"/>
      <c r="F88" s="1"/>
      <c r="G88" s="1"/>
      <c r="H88" s="1"/>
      <c r="I88" s="1"/>
      <c r="J88" s="1"/>
      <c r="K88" s="1"/>
      <c r="L88" s="1"/>
      <c r="M88" s="1"/>
      <c r="N88" s="1"/>
      <c r="O88" s="1"/>
      <c r="P88" s="1"/>
      <c r="Q88" s="1"/>
      <c r="R88" s="1"/>
      <c r="S88" s="1"/>
      <c r="T88" s="1"/>
      <c r="U88" s="1"/>
    </row>
  </sheetData>
  <sortState xmlns:xlrd2="http://schemas.microsoft.com/office/spreadsheetml/2017/richdata2" ref="A36:U49">
    <sortCondition ref="A36:A49"/>
  </sortState>
  <mergeCells count="23">
    <mergeCell ref="B7:I7"/>
    <mergeCell ref="B8:E8"/>
    <mergeCell ref="F8:I8"/>
    <mergeCell ref="N7:U7"/>
    <mergeCell ref="N8:Q8"/>
    <mergeCell ref="R8:U8"/>
    <mergeCell ref="J7:M7"/>
    <mergeCell ref="A4:U4"/>
    <mergeCell ref="A30:U30"/>
    <mergeCell ref="A55:M55"/>
    <mergeCell ref="B59:E59"/>
    <mergeCell ref="F59:I59"/>
    <mergeCell ref="J59:M59"/>
    <mergeCell ref="B33:I33"/>
    <mergeCell ref="B34:E34"/>
    <mergeCell ref="F34:I34"/>
    <mergeCell ref="J33:M33"/>
    <mergeCell ref="B58:E58"/>
    <mergeCell ref="F58:I58"/>
    <mergeCell ref="J58:M58"/>
    <mergeCell ref="N33:U33"/>
    <mergeCell ref="N34:Q34"/>
    <mergeCell ref="R34:U34"/>
  </mergeCells>
  <phoneticPr fontId="0" type="noConversion"/>
  <printOptions horizontalCentered="1"/>
  <pageMargins left="0.25" right="0.25" top="0.75" bottom="0.75" header="0.3" footer="0.3"/>
  <pageSetup scale="50" fitToHeight="3" orientation="landscape" r:id="rId1"/>
  <headerFooter alignWithMargins="0">
    <oddHeader>&amp;C2018 SOA LIFE REINSURANCE SURVEY</oddHeader>
    <oddFooter>&amp;CPRELIMINARY DRAFT RESULTS - SUBJECT TO CHANGE&amp;Rpage &amp;P of &amp;N
&amp;D</oddFooter>
  </headerFooter>
  <rowBreaks count="1" manualBreakCount="1">
    <brk id="53" max="2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5"/>
  <sheetViews>
    <sheetView topLeftCell="A4" zoomScale="80" zoomScaleNormal="80" workbookViewId="0">
      <selection activeCell="G45" sqref="G45"/>
    </sheetView>
  </sheetViews>
  <sheetFormatPr defaultRowHeight="15.95" customHeight="1" x14ac:dyDescent="0.2"/>
  <cols>
    <col min="1" max="1" width="33.140625" customWidth="1"/>
    <col min="2" max="2" width="11.28515625" bestFit="1" customWidth="1"/>
    <col min="3" max="3" width="11.7109375" bestFit="1" customWidth="1"/>
    <col min="5" max="5" width="11" bestFit="1" customWidth="1"/>
    <col min="6" max="6" width="9.7109375" customWidth="1"/>
    <col min="7" max="7" width="11.42578125" customWidth="1"/>
    <col min="8" max="8" width="10.42578125" customWidth="1"/>
    <col min="9" max="9" width="10.7109375" customWidth="1"/>
    <col min="10" max="10" width="12.28515625" customWidth="1"/>
    <col min="12" max="12" width="10.7109375" customWidth="1"/>
    <col min="15" max="15" width="9.85546875" customWidth="1"/>
    <col min="21" max="21" width="11.28515625" customWidth="1"/>
    <col min="22" max="23" width="9.7109375" bestFit="1" customWidth="1"/>
  </cols>
  <sheetData>
    <row r="1" spans="1:23" ht="15.95" customHeight="1" x14ac:dyDescent="0.2">
      <c r="A1" s="1"/>
      <c r="B1" s="18"/>
      <c r="C1" s="1"/>
      <c r="D1" s="1"/>
      <c r="E1" s="1"/>
      <c r="F1" s="1"/>
      <c r="G1" s="1"/>
      <c r="H1" s="1"/>
      <c r="I1" s="1"/>
      <c r="J1" s="1"/>
      <c r="K1" s="1"/>
      <c r="L1" s="1"/>
      <c r="M1" s="1"/>
      <c r="N1" s="1"/>
      <c r="O1" s="1"/>
      <c r="P1" s="1"/>
      <c r="Q1" s="1"/>
      <c r="R1" s="1"/>
      <c r="S1" s="1"/>
      <c r="T1" s="1"/>
      <c r="U1" s="1"/>
      <c r="V1" s="1"/>
      <c r="W1" s="1"/>
    </row>
    <row r="2" spans="1:23" ht="15.95" customHeight="1" x14ac:dyDescent="0.2">
      <c r="A2" s="1"/>
      <c r="B2" s="1"/>
      <c r="C2" s="1"/>
      <c r="D2" s="1"/>
      <c r="E2" s="1"/>
      <c r="F2" s="1"/>
      <c r="G2" s="1"/>
      <c r="H2" s="1"/>
      <c r="I2" s="1"/>
      <c r="J2" s="1"/>
      <c r="K2" s="1"/>
      <c r="L2" s="1"/>
      <c r="M2" s="1"/>
      <c r="N2" s="1"/>
      <c r="O2" s="1"/>
      <c r="P2" s="1"/>
      <c r="Q2" s="1"/>
      <c r="R2" s="1"/>
      <c r="S2" s="1"/>
      <c r="T2" s="1"/>
      <c r="U2" s="1"/>
      <c r="V2" s="1"/>
      <c r="W2" s="1"/>
    </row>
    <row r="3" spans="1:23" ht="15.95" customHeight="1" x14ac:dyDescent="0.25">
      <c r="A3" s="113" t="s">
        <v>51</v>
      </c>
      <c r="B3" s="113"/>
      <c r="C3" s="113"/>
      <c r="D3" s="113"/>
      <c r="E3" s="113"/>
      <c r="F3" s="113"/>
      <c r="G3" s="113"/>
      <c r="H3" s="113"/>
      <c r="I3" s="113"/>
      <c r="J3" s="113"/>
      <c r="K3" s="113"/>
      <c r="L3" s="113"/>
      <c r="M3" s="113"/>
      <c r="N3" s="113"/>
      <c r="O3" s="113"/>
      <c r="P3" s="113"/>
      <c r="Q3" s="113"/>
      <c r="R3" s="113"/>
      <c r="S3" s="1"/>
      <c r="T3" s="1"/>
      <c r="U3" s="1"/>
      <c r="V3" s="1"/>
      <c r="W3" s="1"/>
    </row>
    <row r="4" spans="1:23" ht="15.95" customHeight="1" thickBot="1" x14ac:dyDescent="0.3">
      <c r="A4" s="1"/>
      <c r="B4" s="1"/>
      <c r="C4" s="2"/>
      <c r="D4" s="2"/>
      <c r="E4" s="1"/>
      <c r="F4" s="1"/>
      <c r="G4" s="1"/>
      <c r="H4" s="1"/>
      <c r="I4" s="1"/>
      <c r="J4" s="1"/>
      <c r="K4" s="1"/>
      <c r="L4" s="1"/>
      <c r="M4" s="1"/>
      <c r="N4" s="1"/>
      <c r="O4" s="1"/>
      <c r="P4" s="1"/>
      <c r="Q4" s="1"/>
      <c r="R4" s="1"/>
      <c r="S4" s="1"/>
      <c r="T4" s="1"/>
      <c r="U4" s="1"/>
      <c r="V4" s="1"/>
      <c r="W4" s="1"/>
    </row>
    <row r="5" spans="1:23" ht="15.95" customHeight="1" x14ac:dyDescent="0.25">
      <c r="A5" s="43" t="s">
        <v>12</v>
      </c>
      <c r="B5" s="44"/>
      <c r="C5" s="44"/>
      <c r="D5" s="44"/>
      <c r="E5" s="44"/>
      <c r="F5" s="44"/>
      <c r="G5" s="44"/>
      <c r="H5" s="44"/>
      <c r="I5" s="44"/>
      <c r="J5" s="44"/>
      <c r="K5" s="44"/>
      <c r="L5" s="44"/>
      <c r="M5" s="44"/>
      <c r="N5" s="44"/>
      <c r="O5" s="44"/>
      <c r="P5" s="44"/>
      <c r="Q5" s="44"/>
      <c r="R5" s="59"/>
    </row>
    <row r="6" spans="1:23" ht="15.95" customHeight="1" x14ac:dyDescent="0.25">
      <c r="A6" s="49"/>
      <c r="B6" s="108" t="s">
        <v>36</v>
      </c>
      <c r="C6" s="109"/>
      <c r="D6" s="109"/>
      <c r="E6" s="109"/>
      <c r="F6" s="109"/>
      <c r="G6" s="109"/>
      <c r="H6" s="109"/>
      <c r="I6" s="111"/>
      <c r="J6" s="60"/>
      <c r="K6" s="108" t="s">
        <v>35</v>
      </c>
      <c r="L6" s="109"/>
      <c r="M6" s="109"/>
      <c r="N6" s="109"/>
      <c r="O6" s="109"/>
      <c r="P6" s="109"/>
      <c r="Q6" s="109"/>
      <c r="R6" s="114"/>
    </row>
    <row r="7" spans="1:23" ht="15.95" customHeight="1" x14ac:dyDescent="0.25">
      <c r="A7" s="49"/>
      <c r="B7" s="108">
        <f>+'usord '!C8</f>
        <v>2020</v>
      </c>
      <c r="C7" s="109"/>
      <c r="D7" s="109"/>
      <c r="E7" s="111"/>
      <c r="F7" s="108">
        <f>+'usord '!G8</f>
        <v>2021</v>
      </c>
      <c r="G7" s="109"/>
      <c r="H7" s="109"/>
      <c r="I7" s="111"/>
      <c r="J7" s="61" t="s">
        <v>5</v>
      </c>
      <c r="K7" s="108">
        <f>+B7</f>
        <v>2020</v>
      </c>
      <c r="L7" s="109"/>
      <c r="M7" s="109"/>
      <c r="N7" s="111"/>
      <c r="O7" s="108">
        <f>+F7</f>
        <v>2021</v>
      </c>
      <c r="P7" s="109"/>
      <c r="Q7" s="109"/>
      <c r="R7" s="114"/>
    </row>
    <row r="8" spans="1:23" ht="15.95" customHeight="1" thickBot="1" x14ac:dyDescent="0.3">
      <c r="A8" s="53" t="s">
        <v>0</v>
      </c>
      <c r="B8" s="54" t="s">
        <v>27</v>
      </c>
      <c r="C8" s="54" t="s">
        <v>26</v>
      </c>
      <c r="D8" s="54" t="s">
        <v>19</v>
      </c>
      <c r="E8" s="55" t="s">
        <v>4</v>
      </c>
      <c r="F8" s="54" t="s">
        <v>27</v>
      </c>
      <c r="G8" s="54" t="s">
        <v>26</v>
      </c>
      <c r="H8" s="54" t="s">
        <v>19</v>
      </c>
      <c r="I8" s="54" t="s">
        <v>4</v>
      </c>
      <c r="J8" s="62" t="s">
        <v>6</v>
      </c>
      <c r="K8" s="54" t="s">
        <v>27</v>
      </c>
      <c r="L8" s="54" t="s">
        <v>26</v>
      </c>
      <c r="M8" s="54" t="s">
        <v>19</v>
      </c>
      <c r="N8" s="55" t="s">
        <v>4</v>
      </c>
      <c r="O8" s="54" t="s">
        <v>27</v>
      </c>
      <c r="P8" s="54" t="s">
        <v>26</v>
      </c>
      <c r="Q8" s="54" t="s">
        <v>19</v>
      </c>
      <c r="R8" s="63" t="s">
        <v>4</v>
      </c>
    </row>
    <row r="9" spans="1:23" ht="15.95" customHeight="1" thickTop="1" x14ac:dyDescent="0.2">
      <c r="A9" s="13" t="s">
        <v>29</v>
      </c>
      <c r="B9" s="34">
        <v>0</v>
      </c>
      <c r="C9" s="34">
        <v>0</v>
      </c>
      <c r="D9" s="41">
        <v>0</v>
      </c>
      <c r="E9" s="15">
        <f t="shared" ref="E9:E19" si="0">SUM(B9:D9)</f>
        <v>0</v>
      </c>
      <c r="F9" s="34">
        <v>0</v>
      </c>
      <c r="G9" s="34">
        <v>0</v>
      </c>
      <c r="H9" s="41">
        <v>0</v>
      </c>
      <c r="I9" s="14">
        <f t="shared" ref="I9:I19" si="1">SUM(F9:H9)</f>
        <v>0</v>
      </c>
      <c r="J9" s="70">
        <f>IF(+E9&gt;0,(+I9-E9)/E9,0)</f>
        <v>0</v>
      </c>
      <c r="K9" s="29">
        <f t="shared" ref="K9:K19" si="2">IF(B$20 &gt; 0,B9/ B$20,0)</f>
        <v>0</v>
      </c>
      <c r="L9" s="29">
        <f t="shared" ref="L9:L19" si="3">IF(C$20 &gt; 0,C9/ C$20,0)</f>
        <v>0</v>
      </c>
      <c r="M9" s="29">
        <f t="shared" ref="M9:M18" si="4">IF(D$20&gt;0, D9/D$20, 0)</f>
        <v>0</v>
      </c>
      <c r="N9" s="65">
        <f t="shared" ref="N9:N19" si="5">+E9/$E$20</f>
        <v>0</v>
      </c>
      <c r="O9" s="29">
        <f t="shared" ref="O9:O19" si="6">+F9/$F$20</f>
        <v>0</v>
      </c>
      <c r="P9" s="29">
        <f t="shared" ref="P9:P19" si="7">IF(G$20 &gt; 0,G9/ G$20,0)</f>
        <v>0</v>
      </c>
      <c r="Q9" s="29">
        <f t="shared" ref="Q9:Q19" si="8">IF(H$20 &gt; 0,H9/ H$20,0)</f>
        <v>0</v>
      </c>
      <c r="R9" s="71">
        <f t="shared" ref="R9:R19" si="9">+I9/$I$20</f>
        <v>0</v>
      </c>
    </row>
    <row r="10" spans="1:23" ht="15.95" customHeight="1" x14ac:dyDescent="0.2">
      <c r="A10" s="13" t="s">
        <v>14</v>
      </c>
      <c r="B10" s="34">
        <v>0</v>
      </c>
      <c r="C10" s="34">
        <v>0</v>
      </c>
      <c r="D10" s="34">
        <v>0</v>
      </c>
      <c r="E10" s="15">
        <f t="shared" si="0"/>
        <v>0</v>
      </c>
      <c r="F10" s="34">
        <v>0</v>
      </c>
      <c r="G10" s="34">
        <v>0</v>
      </c>
      <c r="H10" s="34">
        <v>0</v>
      </c>
      <c r="I10" s="14">
        <f t="shared" si="1"/>
        <v>0</v>
      </c>
      <c r="J10" s="70">
        <f>IF(+E10&gt;0,(+I10-E10)/E10,0)</f>
        <v>0</v>
      </c>
      <c r="K10" s="29">
        <f t="shared" si="2"/>
        <v>0</v>
      </c>
      <c r="L10" s="29">
        <f t="shared" si="3"/>
        <v>0</v>
      </c>
      <c r="M10" s="29">
        <f t="shared" si="4"/>
        <v>0</v>
      </c>
      <c r="N10" s="65">
        <f t="shared" si="5"/>
        <v>0</v>
      </c>
      <c r="O10" s="29">
        <f t="shared" si="6"/>
        <v>0</v>
      </c>
      <c r="P10" s="29">
        <f t="shared" si="7"/>
        <v>0</v>
      </c>
      <c r="Q10" s="29">
        <f t="shared" si="8"/>
        <v>0</v>
      </c>
      <c r="R10" s="71">
        <f t="shared" si="9"/>
        <v>0</v>
      </c>
    </row>
    <row r="11" spans="1:23" s="19" customFormat="1" ht="15.95" customHeight="1" x14ac:dyDescent="0.2">
      <c r="A11" s="13" t="s">
        <v>17</v>
      </c>
      <c r="B11" s="39">
        <v>0</v>
      </c>
      <c r="C11" s="39">
        <v>0</v>
      </c>
      <c r="D11" s="39">
        <v>0</v>
      </c>
      <c r="E11" s="36">
        <f t="shared" si="0"/>
        <v>0</v>
      </c>
      <c r="F11" s="39">
        <v>0</v>
      </c>
      <c r="G11" s="39">
        <v>0</v>
      </c>
      <c r="H11" s="39">
        <v>0</v>
      </c>
      <c r="I11" s="35">
        <f t="shared" si="1"/>
        <v>0</v>
      </c>
      <c r="J11" s="70">
        <v>0</v>
      </c>
      <c r="K11" s="29">
        <f t="shared" si="2"/>
        <v>0</v>
      </c>
      <c r="L11" s="29">
        <f t="shared" si="3"/>
        <v>0</v>
      </c>
      <c r="M11" s="29">
        <f t="shared" si="4"/>
        <v>0</v>
      </c>
      <c r="N11" s="65">
        <f t="shared" si="5"/>
        <v>0</v>
      </c>
      <c r="O11" s="29">
        <f t="shared" si="6"/>
        <v>0</v>
      </c>
      <c r="P11" s="29">
        <f t="shared" si="7"/>
        <v>0</v>
      </c>
      <c r="Q11" s="29">
        <f t="shared" si="8"/>
        <v>0</v>
      </c>
      <c r="R11" s="71">
        <f t="shared" si="9"/>
        <v>0</v>
      </c>
      <c r="S11"/>
      <c r="T11"/>
      <c r="U11"/>
      <c r="V11"/>
      <c r="W11"/>
    </row>
    <row r="12" spans="1:23" s="19" customFormat="1" ht="15.95" customHeight="1" x14ac:dyDescent="0.2">
      <c r="A12" s="13" t="s">
        <v>20</v>
      </c>
      <c r="B12" s="34">
        <v>3844</v>
      </c>
      <c r="C12" s="34">
        <v>0</v>
      </c>
      <c r="D12" s="34">
        <v>0</v>
      </c>
      <c r="E12" s="15">
        <f t="shared" si="0"/>
        <v>3844</v>
      </c>
      <c r="F12" s="34">
        <v>1034</v>
      </c>
      <c r="G12" s="34">
        <v>0</v>
      </c>
      <c r="H12" s="34">
        <v>0</v>
      </c>
      <c r="I12" s="14">
        <f t="shared" si="1"/>
        <v>1034</v>
      </c>
      <c r="J12" s="70">
        <f t="shared" ref="J12:J20" si="10">IF(+E12&gt;0,(+I12-E12)/E12,0)</f>
        <v>-0.73100936524453697</v>
      </c>
      <c r="K12" s="29">
        <f t="shared" si="2"/>
        <v>0.15340409048564707</v>
      </c>
      <c r="L12" s="29">
        <f t="shared" si="3"/>
        <v>0</v>
      </c>
      <c r="M12" s="29">
        <f t="shared" si="4"/>
        <v>0</v>
      </c>
      <c r="N12" s="65">
        <f t="shared" si="5"/>
        <v>1.2762893383618039E-2</v>
      </c>
      <c r="O12" s="29">
        <f t="shared" si="6"/>
        <v>4.8065814453417954E-2</v>
      </c>
      <c r="P12" s="29">
        <f t="shared" si="7"/>
        <v>0</v>
      </c>
      <c r="Q12" s="29">
        <f t="shared" si="8"/>
        <v>0</v>
      </c>
      <c r="R12" s="71">
        <f t="shared" si="9"/>
        <v>4.75622682314756E-2</v>
      </c>
      <c r="S12"/>
      <c r="T12"/>
      <c r="U12"/>
      <c r="V12"/>
      <c r="W12"/>
    </row>
    <row r="13" spans="1:23" s="87" customFormat="1" ht="15.95" customHeight="1" x14ac:dyDescent="0.2">
      <c r="A13" s="80" t="s">
        <v>28</v>
      </c>
      <c r="B13" s="99">
        <v>2178.0019595999993</v>
      </c>
      <c r="C13" s="99">
        <v>0</v>
      </c>
      <c r="D13" s="99">
        <v>0</v>
      </c>
      <c r="E13" s="82">
        <f t="shared" si="0"/>
        <v>2178.0019595999993</v>
      </c>
      <c r="F13" s="99">
        <v>523.1705885600004</v>
      </c>
      <c r="G13" s="99">
        <v>0</v>
      </c>
      <c r="H13" s="99">
        <v>0</v>
      </c>
      <c r="I13" s="81">
        <f t="shared" si="1"/>
        <v>523.1705885600004</v>
      </c>
      <c r="J13" s="100">
        <f t="shared" si="10"/>
        <v>-0.75979333432000984</v>
      </c>
      <c r="K13" s="84">
        <f t="shared" si="2"/>
        <v>8.6918420834650095E-2</v>
      </c>
      <c r="L13" s="84">
        <f t="shared" si="3"/>
        <v>0</v>
      </c>
      <c r="M13" s="84">
        <f t="shared" si="4"/>
        <v>0</v>
      </c>
      <c r="N13" s="85">
        <f t="shared" si="5"/>
        <v>7.2314273672440046E-3</v>
      </c>
      <c r="O13" s="84">
        <f t="shared" si="6"/>
        <v>2.4319748972157103E-2</v>
      </c>
      <c r="P13" s="84">
        <f t="shared" si="7"/>
        <v>0</v>
      </c>
      <c r="Q13" s="84">
        <f t="shared" si="8"/>
        <v>0</v>
      </c>
      <c r="R13" s="101">
        <f t="shared" si="9"/>
        <v>2.4064970854844971E-2</v>
      </c>
    </row>
    <row r="14" spans="1:23" s="87" customFormat="1" ht="15.95" customHeight="1" x14ac:dyDescent="0.2">
      <c r="A14" s="80" t="s">
        <v>25</v>
      </c>
      <c r="B14" s="99">
        <v>17853</v>
      </c>
      <c r="C14" s="99">
        <v>276046.56499999994</v>
      </c>
      <c r="D14" s="99">
        <v>0</v>
      </c>
      <c r="E14" s="82">
        <f t="shared" si="0"/>
        <v>293899.56499999994</v>
      </c>
      <c r="F14" s="99">
        <v>16918</v>
      </c>
      <c r="G14" s="99">
        <v>0</v>
      </c>
      <c r="H14" s="99">
        <v>0</v>
      </c>
      <c r="I14" s="81">
        <f t="shared" si="1"/>
        <v>16918</v>
      </c>
      <c r="J14" s="100">
        <f t="shared" si="10"/>
        <v>-0.94243611759003454</v>
      </c>
      <c r="K14" s="84">
        <f t="shared" si="2"/>
        <v>0.71246702066603984</v>
      </c>
      <c r="L14" s="84">
        <f t="shared" si="3"/>
        <v>1</v>
      </c>
      <c r="M14" s="84">
        <f t="shared" si="4"/>
        <v>0</v>
      </c>
      <c r="N14" s="85">
        <f t="shared" si="5"/>
        <v>0.97580874442942744</v>
      </c>
      <c r="O14" s="84">
        <f t="shared" si="6"/>
        <v>0.78643853861017887</v>
      </c>
      <c r="P14" s="84">
        <f t="shared" si="7"/>
        <v>0</v>
      </c>
      <c r="Q14" s="84">
        <f t="shared" si="8"/>
        <v>0</v>
      </c>
      <c r="R14" s="101">
        <f t="shared" si="9"/>
        <v>0.77819966531924978</v>
      </c>
    </row>
    <row r="15" spans="1:23" s="19" customFormat="1" ht="15.95" customHeight="1" x14ac:dyDescent="0.2">
      <c r="A15" s="13" t="s">
        <v>7</v>
      </c>
      <c r="B15" s="34">
        <v>0</v>
      </c>
      <c r="C15" s="34">
        <v>0</v>
      </c>
      <c r="D15" s="34">
        <v>0</v>
      </c>
      <c r="E15" s="15">
        <f t="shared" si="0"/>
        <v>0</v>
      </c>
      <c r="F15" s="34">
        <v>0</v>
      </c>
      <c r="G15" s="34">
        <v>0</v>
      </c>
      <c r="H15" s="34">
        <v>0</v>
      </c>
      <c r="I15" s="14">
        <f t="shared" si="1"/>
        <v>0</v>
      </c>
      <c r="J15" s="70">
        <f t="shared" si="10"/>
        <v>0</v>
      </c>
      <c r="K15" s="29">
        <f t="shared" si="2"/>
        <v>0</v>
      </c>
      <c r="L15" s="29">
        <f t="shared" si="3"/>
        <v>0</v>
      </c>
      <c r="M15" s="29">
        <f t="shared" si="4"/>
        <v>0</v>
      </c>
      <c r="N15" s="65">
        <f t="shared" si="5"/>
        <v>0</v>
      </c>
      <c r="O15" s="29">
        <f t="shared" si="6"/>
        <v>0</v>
      </c>
      <c r="P15" s="29">
        <f t="shared" si="7"/>
        <v>0</v>
      </c>
      <c r="Q15" s="29">
        <f t="shared" si="8"/>
        <v>0</v>
      </c>
      <c r="R15" s="71">
        <f t="shared" si="9"/>
        <v>0</v>
      </c>
      <c r="S15"/>
      <c r="T15"/>
      <c r="U15"/>
      <c r="V15"/>
      <c r="W15"/>
    </row>
    <row r="16" spans="1:23" s="19" customFormat="1" ht="15.95" customHeight="1" x14ac:dyDescent="0.2">
      <c r="A16" s="13" t="s">
        <v>18</v>
      </c>
      <c r="B16" s="34">
        <v>0</v>
      </c>
      <c r="C16" s="34">
        <v>0</v>
      </c>
      <c r="D16" s="34">
        <v>81.056429999999992</v>
      </c>
      <c r="E16" s="15">
        <f t="shared" si="0"/>
        <v>81.056429999999992</v>
      </c>
      <c r="F16" s="34">
        <v>0</v>
      </c>
      <c r="G16" s="34">
        <v>0</v>
      </c>
      <c r="H16" s="34">
        <v>227.75138000000001</v>
      </c>
      <c r="I16" s="14">
        <f t="shared" si="1"/>
        <v>227.75138000000001</v>
      </c>
      <c r="J16" s="70">
        <f t="shared" si="10"/>
        <v>1.80978794649604</v>
      </c>
      <c r="K16" s="29">
        <f t="shared" si="2"/>
        <v>0</v>
      </c>
      <c r="L16" s="29">
        <f t="shared" si="3"/>
        <v>0</v>
      </c>
      <c r="M16" s="29">
        <f t="shared" si="4"/>
        <v>1</v>
      </c>
      <c r="N16" s="65">
        <f t="shared" si="5"/>
        <v>2.6912449899758032E-4</v>
      </c>
      <c r="O16" s="29">
        <f t="shared" si="6"/>
        <v>0</v>
      </c>
      <c r="P16" s="29">
        <f t="shared" si="7"/>
        <v>0</v>
      </c>
      <c r="Q16" s="29">
        <f t="shared" si="8"/>
        <v>1</v>
      </c>
      <c r="R16" s="71">
        <f t="shared" si="9"/>
        <v>1.0476182036410762E-2</v>
      </c>
      <c r="S16"/>
      <c r="T16"/>
      <c r="U16"/>
      <c r="V16"/>
      <c r="W16"/>
    </row>
    <row r="17" spans="1:23" s="19" customFormat="1" ht="15.95" customHeight="1" x14ac:dyDescent="0.2">
      <c r="A17" s="13" t="s">
        <v>44</v>
      </c>
      <c r="B17" s="34">
        <v>1183</v>
      </c>
      <c r="C17" s="34">
        <v>0</v>
      </c>
      <c r="D17" s="34">
        <v>0</v>
      </c>
      <c r="E17" s="15">
        <f t="shared" si="0"/>
        <v>1183</v>
      </c>
      <c r="F17" s="34">
        <v>3037</v>
      </c>
      <c r="G17" s="34">
        <v>0</v>
      </c>
      <c r="H17" s="34">
        <v>0</v>
      </c>
      <c r="I17" s="14">
        <f t="shared" si="1"/>
        <v>3037</v>
      </c>
      <c r="J17" s="70">
        <f t="shared" si="10"/>
        <v>1.5672020287404902</v>
      </c>
      <c r="K17" s="29">
        <f t="shared" si="2"/>
        <v>4.7210468013662979E-2</v>
      </c>
      <c r="L17" s="29">
        <f t="shared" si="3"/>
        <v>0</v>
      </c>
      <c r="M17" s="29">
        <f t="shared" si="4"/>
        <v>0</v>
      </c>
      <c r="N17" s="65">
        <f t="shared" si="5"/>
        <v>3.927810320712836E-3</v>
      </c>
      <c r="O17" s="29">
        <f t="shared" si="6"/>
        <v>0.14117589796424596</v>
      </c>
      <c r="P17" s="29">
        <f t="shared" si="7"/>
        <v>0</v>
      </c>
      <c r="Q17" s="29">
        <f t="shared" si="8"/>
        <v>0</v>
      </c>
      <c r="R17" s="71">
        <f t="shared" si="9"/>
        <v>0.13969691355801878</v>
      </c>
      <c r="S17"/>
      <c r="T17"/>
      <c r="U17"/>
      <c r="V17"/>
      <c r="W17"/>
    </row>
    <row r="18" spans="1:23" s="19" customFormat="1" ht="15.95" customHeight="1" x14ac:dyDescent="0.2">
      <c r="A18" s="13" t="s">
        <v>39</v>
      </c>
      <c r="B18" s="34">
        <v>0</v>
      </c>
      <c r="C18" s="34">
        <v>0</v>
      </c>
      <c r="D18" s="34">
        <v>0</v>
      </c>
      <c r="E18" s="15">
        <f t="shared" si="0"/>
        <v>0</v>
      </c>
      <c r="F18" s="34">
        <v>0</v>
      </c>
      <c r="G18" s="34">
        <v>0</v>
      </c>
      <c r="H18" s="34">
        <v>0</v>
      </c>
      <c r="I18" s="14">
        <f t="shared" si="1"/>
        <v>0</v>
      </c>
      <c r="J18" s="70">
        <f t="shared" si="10"/>
        <v>0</v>
      </c>
      <c r="K18" s="29">
        <f t="shared" si="2"/>
        <v>0</v>
      </c>
      <c r="L18" s="29">
        <f t="shared" si="3"/>
        <v>0</v>
      </c>
      <c r="M18" s="29">
        <f t="shared" si="4"/>
        <v>0</v>
      </c>
      <c r="N18" s="65">
        <f t="shared" si="5"/>
        <v>0</v>
      </c>
      <c r="O18" s="29">
        <f t="shared" si="6"/>
        <v>0</v>
      </c>
      <c r="P18" s="29">
        <f t="shared" si="7"/>
        <v>0</v>
      </c>
      <c r="Q18" s="29">
        <f t="shared" si="8"/>
        <v>0</v>
      </c>
      <c r="R18" s="71">
        <f t="shared" si="9"/>
        <v>0</v>
      </c>
    </row>
    <row r="19" spans="1:23" s="19" customFormat="1" ht="15.95" customHeight="1" thickBot="1" x14ac:dyDescent="0.25">
      <c r="A19" s="13" t="s">
        <v>13</v>
      </c>
      <c r="B19" s="34">
        <v>0</v>
      </c>
      <c r="C19" s="34">
        <v>0</v>
      </c>
      <c r="D19" s="34">
        <v>0</v>
      </c>
      <c r="E19" s="75">
        <f t="shared" si="0"/>
        <v>0</v>
      </c>
      <c r="F19" s="34">
        <v>0</v>
      </c>
      <c r="G19" s="34">
        <v>0</v>
      </c>
      <c r="H19" s="34">
        <v>0</v>
      </c>
      <c r="I19" s="14">
        <f t="shared" si="1"/>
        <v>0</v>
      </c>
      <c r="J19" s="70">
        <f t="shared" si="10"/>
        <v>0</v>
      </c>
      <c r="K19" s="29">
        <f t="shared" si="2"/>
        <v>0</v>
      </c>
      <c r="L19" s="29">
        <f t="shared" si="3"/>
        <v>0</v>
      </c>
      <c r="M19" s="29">
        <f>IF(D$20&gt;0,D19/ D$20, 0)</f>
        <v>0</v>
      </c>
      <c r="N19" s="65">
        <f t="shared" si="5"/>
        <v>0</v>
      </c>
      <c r="O19" s="29">
        <f t="shared" si="6"/>
        <v>0</v>
      </c>
      <c r="P19" s="29">
        <f t="shared" si="7"/>
        <v>0</v>
      </c>
      <c r="Q19" s="29">
        <f t="shared" si="8"/>
        <v>0</v>
      </c>
      <c r="R19" s="71">
        <f t="shared" si="9"/>
        <v>0</v>
      </c>
    </row>
    <row r="20" spans="1:23" ht="15.95" customHeight="1" thickBot="1" x14ac:dyDescent="0.3">
      <c r="A20" s="5" t="s">
        <v>8</v>
      </c>
      <c r="B20" s="22">
        <f t="shared" ref="B20:I20" si="11">SUM(B9:B19)</f>
        <v>25058.001959599998</v>
      </c>
      <c r="C20" s="22">
        <f t="shared" si="11"/>
        <v>276046.56499999994</v>
      </c>
      <c r="D20" s="22">
        <f t="shared" si="11"/>
        <v>81.056429999999992</v>
      </c>
      <c r="E20" s="23">
        <f t="shared" si="11"/>
        <v>301185.62338959996</v>
      </c>
      <c r="F20" s="22">
        <f t="shared" si="11"/>
        <v>21512.170588560002</v>
      </c>
      <c r="G20" s="22">
        <f t="shared" si="11"/>
        <v>0</v>
      </c>
      <c r="H20" s="22">
        <f t="shared" si="11"/>
        <v>227.75138000000001</v>
      </c>
      <c r="I20" s="22">
        <f t="shared" si="11"/>
        <v>21739.921968560004</v>
      </c>
      <c r="J20" s="78">
        <f t="shared" si="10"/>
        <v>-0.92781885893524785</v>
      </c>
      <c r="K20" s="6">
        <f t="shared" ref="K20:R20" si="12">SUM(K9:K19)</f>
        <v>1</v>
      </c>
      <c r="L20" s="6">
        <f t="shared" si="12"/>
        <v>1</v>
      </c>
      <c r="M20" s="6">
        <f t="shared" si="12"/>
        <v>1</v>
      </c>
      <c r="N20" s="7">
        <f t="shared" si="12"/>
        <v>1</v>
      </c>
      <c r="O20" s="6">
        <f t="shared" si="12"/>
        <v>0.99999999999999978</v>
      </c>
      <c r="P20" s="6">
        <f t="shared" si="12"/>
        <v>0</v>
      </c>
      <c r="Q20" s="6">
        <f t="shared" si="12"/>
        <v>1</v>
      </c>
      <c r="R20" s="8">
        <f t="shared" si="12"/>
        <v>1</v>
      </c>
    </row>
    <row r="21" spans="1:23" ht="15.95" customHeight="1" x14ac:dyDescent="0.25">
      <c r="A21" s="2"/>
      <c r="B21" s="1"/>
      <c r="C21" s="1"/>
      <c r="D21" s="1"/>
      <c r="E21" s="1"/>
      <c r="F21" s="1"/>
      <c r="G21" s="1"/>
      <c r="H21" s="1"/>
      <c r="I21" s="1"/>
      <c r="J21" s="1"/>
      <c r="K21" s="1"/>
      <c r="L21" s="1"/>
      <c r="M21" s="1"/>
      <c r="N21" s="1"/>
      <c r="O21" s="1"/>
      <c r="P21" s="1"/>
      <c r="Q21" s="1"/>
      <c r="R21" s="1"/>
      <c r="S21" s="1"/>
      <c r="T21" s="1"/>
      <c r="U21" s="1"/>
      <c r="V21" s="1"/>
      <c r="W21" s="1"/>
    </row>
    <row r="22" spans="1:23" ht="15.95" customHeight="1" x14ac:dyDescent="0.2">
      <c r="A22" s="32"/>
      <c r="B22" s="1"/>
      <c r="C22" s="1"/>
      <c r="D22" s="1"/>
      <c r="E22" s="1"/>
      <c r="F22" s="1"/>
      <c r="G22" s="1"/>
      <c r="H22" s="1"/>
      <c r="I22" s="1"/>
      <c r="J22" s="1"/>
      <c r="K22" s="1"/>
      <c r="L22" s="1"/>
      <c r="M22" s="1"/>
      <c r="N22" s="1"/>
      <c r="O22" s="1"/>
      <c r="P22" s="1"/>
      <c r="Q22" s="1"/>
      <c r="R22" s="1"/>
      <c r="S22" s="1"/>
      <c r="T22" s="1"/>
      <c r="U22" s="1"/>
      <c r="V22" s="1"/>
      <c r="W22" s="1"/>
    </row>
    <row r="23" spans="1:23" ht="15.95" customHeight="1" x14ac:dyDescent="0.2">
      <c r="A23" s="1"/>
      <c r="B23" s="1"/>
      <c r="C23" s="1"/>
      <c r="D23" s="1"/>
      <c r="E23" s="1"/>
      <c r="F23" s="1"/>
      <c r="G23" s="1"/>
      <c r="H23" s="1"/>
      <c r="I23" s="1"/>
      <c r="J23" s="1"/>
      <c r="K23" s="1"/>
      <c r="L23" s="1"/>
      <c r="M23" s="1"/>
      <c r="N23" s="1"/>
      <c r="O23" s="1"/>
      <c r="P23" s="1"/>
      <c r="Q23" s="1"/>
      <c r="R23" s="1"/>
      <c r="S23" s="1"/>
      <c r="T23" s="1"/>
      <c r="U23" s="1"/>
      <c r="V23" s="1"/>
      <c r="W23" s="1"/>
    </row>
    <row r="24" spans="1:23" ht="15.95" customHeight="1" x14ac:dyDescent="0.2">
      <c r="A24" s="1"/>
      <c r="B24" s="1"/>
      <c r="C24" s="1"/>
      <c r="D24" s="1"/>
      <c r="E24" s="1"/>
      <c r="F24" s="1"/>
      <c r="G24" s="1"/>
      <c r="H24" s="1"/>
      <c r="I24" s="1"/>
      <c r="J24" s="1"/>
      <c r="K24" s="1"/>
      <c r="L24" s="1"/>
      <c r="M24" s="1"/>
      <c r="N24" s="1"/>
      <c r="O24" s="1"/>
      <c r="P24" s="1"/>
      <c r="Q24" s="1"/>
      <c r="R24" s="1"/>
      <c r="S24" s="1"/>
      <c r="T24" s="1"/>
      <c r="U24" s="1"/>
      <c r="V24" s="1"/>
      <c r="W24" s="1"/>
    </row>
    <row r="25" spans="1:23" ht="15.95" customHeight="1" x14ac:dyDescent="0.25">
      <c r="A25" s="113" t="s">
        <v>52</v>
      </c>
      <c r="B25" s="113"/>
      <c r="C25" s="113"/>
      <c r="D25" s="113"/>
      <c r="E25" s="113"/>
      <c r="F25" s="113"/>
      <c r="G25" s="113"/>
      <c r="H25" s="113"/>
      <c r="I25" s="113"/>
      <c r="J25" s="113"/>
      <c r="K25" s="113"/>
      <c r="L25" s="113"/>
      <c r="M25" s="113"/>
      <c r="N25" s="113"/>
      <c r="O25" s="113"/>
      <c r="P25" s="113"/>
      <c r="Q25" s="113"/>
      <c r="R25" s="113"/>
      <c r="S25" s="1"/>
      <c r="T25" s="1"/>
      <c r="U25" s="1"/>
      <c r="V25" s="1"/>
      <c r="W25" s="1"/>
    </row>
    <row r="26" spans="1:23" ht="15.95" customHeight="1" thickBot="1" x14ac:dyDescent="0.3">
      <c r="A26" s="1"/>
      <c r="B26" s="1"/>
      <c r="C26" s="2"/>
      <c r="D26" s="2"/>
      <c r="E26" s="1"/>
      <c r="F26" s="1"/>
      <c r="G26" s="1"/>
      <c r="H26" s="1"/>
      <c r="I26" s="1"/>
      <c r="J26" s="1"/>
      <c r="K26" s="1"/>
      <c r="L26" s="1"/>
      <c r="M26" s="1"/>
      <c r="N26" s="1"/>
      <c r="O26" s="1"/>
      <c r="P26" s="1"/>
      <c r="Q26" s="1"/>
      <c r="R26" s="1"/>
      <c r="S26" s="1"/>
      <c r="T26" s="1"/>
      <c r="U26" s="1"/>
      <c r="V26" s="1"/>
      <c r="W26" s="1"/>
    </row>
    <row r="27" spans="1:23" ht="15.95" customHeight="1" x14ac:dyDescent="0.25">
      <c r="A27" s="43" t="s">
        <v>12</v>
      </c>
      <c r="B27" s="44"/>
      <c r="C27" s="44"/>
      <c r="D27" s="44"/>
      <c r="E27" s="44"/>
      <c r="F27" s="44"/>
      <c r="G27" s="44"/>
      <c r="H27" s="44"/>
      <c r="I27" s="44"/>
      <c r="J27" s="44"/>
      <c r="K27" s="44"/>
      <c r="L27" s="44"/>
      <c r="M27" s="44"/>
      <c r="N27" s="44"/>
      <c r="O27" s="44"/>
      <c r="P27" s="44"/>
      <c r="Q27" s="44"/>
      <c r="R27" s="59"/>
      <c r="S27" s="1"/>
      <c r="T27" s="1"/>
      <c r="U27" s="1"/>
      <c r="V27" s="1"/>
      <c r="W27" s="1"/>
    </row>
    <row r="28" spans="1:23" ht="15.95" customHeight="1" x14ac:dyDescent="0.25">
      <c r="A28" s="49"/>
      <c r="B28" s="108" t="s">
        <v>37</v>
      </c>
      <c r="C28" s="109"/>
      <c r="D28" s="109"/>
      <c r="E28" s="109"/>
      <c r="F28" s="109"/>
      <c r="G28" s="109"/>
      <c r="H28" s="109"/>
      <c r="I28" s="111"/>
      <c r="J28" s="60"/>
      <c r="K28" s="108" t="s">
        <v>35</v>
      </c>
      <c r="L28" s="109"/>
      <c r="M28" s="109"/>
      <c r="N28" s="109"/>
      <c r="O28" s="109"/>
      <c r="P28" s="109"/>
      <c r="Q28" s="109"/>
      <c r="R28" s="114"/>
    </row>
    <row r="29" spans="1:23" ht="15.95" customHeight="1" x14ac:dyDescent="0.25">
      <c r="A29" s="49"/>
      <c r="B29" s="108">
        <f>+B7</f>
        <v>2020</v>
      </c>
      <c r="C29" s="109"/>
      <c r="D29" s="109"/>
      <c r="E29" s="111"/>
      <c r="F29" s="108">
        <f>+F7</f>
        <v>2021</v>
      </c>
      <c r="G29" s="109"/>
      <c r="H29" s="109"/>
      <c r="I29" s="111"/>
      <c r="J29" s="61" t="s">
        <v>5</v>
      </c>
      <c r="K29" s="108">
        <f>+B29</f>
        <v>2020</v>
      </c>
      <c r="L29" s="109"/>
      <c r="M29" s="109"/>
      <c r="N29" s="111"/>
      <c r="O29" s="108">
        <f>+F29</f>
        <v>2021</v>
      </c>
      <c r="P29" s="109"/>
      <c r="Q29" s="109"/>
      <c r="R29" s="114"/>
    </row>
    <row r="30" spans="1:23" ht="15.95" customHeight="1" thickBot="1" x14ac:dyDescent="0.3">
      <c r="A30" s="53" t="s">
        <v>0</v>
      </c>
      <c r="B30" s="54" t="s">
        <v>27</v>
      </c>
      <c r="C30" s="54" t="s">
        <v>26</v>
      </c>
      <c r="D30" s="54" t="s">
        <v>19</v>
      </c>
      <c r="E30" s="55" t="s">
        <v>4</v>
      </c>
      <c r="F30" s="54" t="s">
        <v>27</v>
      </c>
      <c r="G30" s="54" t="s">
        <v>26</v>
      </c>
      <c r="H30" s="54" t="s">
        <v>19</v>
      </c>
      <c r="I30" s="54" t="s">
        <v>4</v>
      </c>
      <c r="J30" s="62" t="s">
        <v>6</v>
      </c>
      <c r="K30" s="54" t="s">
        <v>27</v>
      </c>
      <c r="L30" s="54" t="s">
        <v>26</v>
      </c>
      <c r="M30" s="54" t="s">
        <v>19</v>
      </c>
      <c r="N30" s="55" t="s">
        <v>4</v>
      </c>
      <c r="O30" s="54" t="s">
        <v>27</v>
      </c>
      <c r="P30" s="54" t="s">
        <v>26</v>
      </c>
      <c r="Q30" s="54" t="s">
        <v>19</v>
      </c>
      <c r="R30" s="63" t="s">
        <v>4</v>
      </c>
    </row>
    <row r="31" spans="1:23" ht="15.95" customHeight="1" thickTop="1" x14ac:dyDescent="0.2">
      <c r="A31" s="13" t="s">
        <v>29</v>
      </c>
      <c r="B31" s="33">
        <v>0</v>
      </c>
      <c r="C31" s="34">
        <v>0</v>
      </c>
      <c r="D31" s="34">
        <v>192</v>
      </c>
      <c r="E31" s="14">
        <f t="shared" ref="E31:E41" si="13">SUM(B31:D31)</f>
        <v>192</v>
      </c>
      <c r="F31" s="33">
        <v>0</v>
      </c>
      <c r="G31" s="34">
        <v>0</v>
      </c>
      <c r="H31" s="34">
        <v>100</v>
      </c>
      <c r="I31" s="14">
        <f t="shared" ref="I31:I41" si="14">SUM(F31:H31)</f>
        <v>100</v>
      </c>
      <c r="J31" s="70">
        <f t="shared" ref="J31:J41" si="15">IF(+E31&gt;0,(+I31-E31)/E31,0)</f>
        <v>-0.47916666666666669</v>
      </c>
      <c r="K31" s="29">
        <f t="shared" ref="K31:K41" si="16">+B31/$B$42</f>
        <v>0</v>
      </c>
      <c r="L31" s="29">
        <f t="shared" ref="L31:L41" si="17">+C31/$C$42</f>
        <v>0</v>
      </c>
      <c r="M31" s="29">
        <f t="shared" ref="M31:M41" si="18">+D31/$D$42</f>
        <v>0.97087903944464105</v>
      </c>
      <c r="N31" s="65">
        <f t="shared" ref="N31:N41" si="19">+E31/$E$42</f>
        <v>2.3214068316219647E-5</v>
      </c>
      <c r="O31" s="29">
        <f t="shared" ref="O31:O41" si="20">+F31/$F$42</f>
        <v>0</v>
      </c>
      <c r="P31" s="29">
        <f t="shared" ref="P31:P41" si="21">+G31/$G$42</f>
        <v>0</v>
      </c>
      <c r="Q31" s="29">
        <f t="shared" ref="Q31:Q41" si="22">IF(H$42 &gt; 0,H31/H$42,0)</f>
        <v>1.1726762218670577</v>
      </c>
      <c r="R31" s="71">
        <f t="shared" ref="R31:R41" si="23">+I31/$I$42</f>
        <v>1.1029005078400407E-5</v>
      </c>
    </row>
    <row r="32" spans="1:23" ht="15.95" customHeight="1" x14ac:dyDescent="0.2">
      <c r="A32" s="13" t="s">
        <v>14</v>
      </c>
      <c r="B32" s="33">
        <v>468.589</v>
      </c>
      <c r="C32" s="34">
        <v>5605148.0904400004</v>
      </c>
      <c r="D32" s="34">
        <v>0</v>
      </c>
      <c r="E32" s="14">
        <f t="shared" si="13"/>
        <v>5605616.6794400001</v>
      </c>
      <c r="F32" s="33">
        <v>572.50800000000004</v>
      </c>
      <c r="G32" s="34">
        <v>7803834.9989999998</v>
      </c>
      <c r="H32" s="34">
        <v>0</v>
      </c>
      <c r="I32" s="14">
        <f t="shared" si="14"/>
        <v>7804407.5070000002</v>
      </c>
      <c r="J32" s="70">
        <f t="shared" si="15"/>
        <v>0.39224780310516322</v>
      </c>
      <c r="K32" s="29">
        <f t="shared" si="16"/>
        <v>5.8729059815444381E-4</v>
      </c>
      <c r="L32" s="29">
        <f t="shared" si="17"/>
        <v>0.75007673327136415</v>
      </c>
      <c r="M32" s="29">
        <f t="shared" si="18"/>
        <v>0</v>
      </c>
      <c r="N32" s="65">
        <f t="shared" si="19"/>
        <v>0.67775608620344008</v>
      </c>
      <c r="O32" s="29">
        <f t="shared" si="20"/>
        <v>7.4035788523567781E-4</v>
      </c>
      <c r="P32" s="29">
        <f t="shared" si="21"/>
        <v>0.94094320237436058</v>
      </c>
      <c r="Q32" s="29">
        <f t="shared" si="22"/>
        <v>0</v>
      </c>
      <c r="R32" s="71">
        <f t="shared" si="23"/>
        <v>0.86074850028609262</v>
      </c>
    </row>
    <row r="33" spans="1:18" ht="15.95" customHeight="1" x14ac:dyDescent="0.2">
      <c r="A33" s="13" t="s">
        <v>17</v>
      </c>
      <c r="B33" s="33">
        <v>31713</v>
      </c>
      <c r="C33" s="34">
        <v>0</v>
      </c>
      <c r="D33" s="34">
        <v>0</v>
      </c>
      <c r="E33" s="14">
        <f t="shared" si="13"/>
        <v>31713</v>
      </c>
      <c r="F33" s="33">
        <v>32824.902999999998</v>
      </c>
      <c r="G33" s="34">
        <v>0</v>
      </c>
      <c r="H33" s="34">
        <v>0</v>
      </c>
      <c r="I33" s="14">
        <f t="shared" si="14"/>
        <v>32824.902999999998</v>
      </c>
      <c r="J33" s="70">
        <f t="shared" si="15"/>
        <v>3.5061425913663118E-2</v>
      </c>
      <c r="K33" s="29">
        <f t="shared" si="16"/>
        <v>3.9746444622626387E-2</v>
      </c>
      <c r="L33" s="29">
        <f t="shared" si="17"/>
        <v>0</v>
      </c>
      <c r="M33" s="29">
        <f t="shared" si="18"/>
        <v>0</v>
      </c>
      <c r="N33" s="65">
        <f t="shared" si="19"/>
        <v>3.8343111901680917E-3</v>
      </c>
      <c r="O33" s="29">
        <f t="shared" si="20"/>
        <v>4.2448622147020221E-2</v>
      </c>
      <c r="P33" s="29">
        <f t="shared" si="21"/>
        <v>0</v>
      </c>
      <c r="Q33" s="29">
        <f t="shared" si="22"/>
        <v>0</v>
      </c>
      <c r="R33" s="71">
        <f t="shared" si="23"/>
        <v>3.6202602188500073E-3</v>
      </c>
    </row>
    <row r="34" spans="1:18" ht="15.6" customHeight="1" x14ac:dyDescent="0.2">
      <c r="A34" s="13" t="s">
        <v>20</v>
      </c>
      <c r="B34" s="33">
        <v>29786</v>
      </c>
      <c r="C34" s="34">
        <v>0</v>
      </c>
      <c r="D34" s="34">
        <v>0</v>
      </c>
      <c r="E34" s="14">
        <f t="shared" si="13"/>
        <v>29786</v>
      </c>
      <c r="F34" s="33">
        <v>29944</v>
      </c>
      <c r="G34" s="34">
        <v>0</v>
      </c>
      <c r="H34" s="34">
        <v>0</v>
      </c>
      <c r="I34" s="14">
        <f t="shared" si="14"/>
        <v>29944</v>
      </c>
      <c r="J34" s="70">
        <f t="shared" si="15"/>
        <v>5.3045054723695698E-3</v>
      </c>
      <c r="K34" s="29">
        <f t="shared" si="16"/>
        <v>3.7331302605541877E-2</v>
      </c>
      <c r="L34" s="29">
        <f t="shared" si="17"/>
        <v>0</v>
      </c>
      <c r="M34" s="29">
        <f t="shared" si="18"/>
        <v>0</v>
      </c>
      <c r="N34" s="65">
        <f t="shared" si="19"/>
        <v>3.6013241607651997E-3</v>
      </c>
      <c r="O34" s="29">
        <f t="shared" si="20"/>
        <v>3.8723085992679818E-2</v>
      </c>
      <c r="P34" s="29">
        <f t="shared" si="21"/>
        <v>0</v>
      </c>
      <c r="Q34" s="29">
        <f t="shared" si="22"/>
        <v>0</v>
      </c>
      <c r="R34" s="71">
        <f t="shared" si="23"/>
        <v>3.3025252806762177E-3</v>
      </c>
    </row>
    <row r="35" spans="1:18" s="87" customFormat="1" ht="15.95" customHeight="1" x14ac:dyDescent="0.2">
      <c r="A35" s="80" t="s">
        <v>28</v>
      </c>
      <c r="B35" s="102">
        <v>6777.0019595999993</v>
      </c>
      <c r="C35" s="99">
        <v>4312.5854135999998</v>
      </c>
      <c r="D35" s="99">
        <v>0</v>
      </c>
      <c r="E35" s="81">
        <f t="shared" si="13"/>
        <v>11089.5873732</v>
      </c>
      <c r="F35" s="102">
        <v>6622.4723521999995</v>
      </c>
      <c r="G35" s="99">
        <v>-45914.757229900002</v>
      </c>
      <c r="H35" s="99">
        <v>0</v>
      </c>
      <c r="I35" s="81">
        <f t="shared" si="14"/>
        <v>-39292.284877700004</v>
      </c>
      <c r="J35" s="100">
        <f t="shared" si="15"/>
        <v>-4.5431692411438993</v>
      </c>
      <c r="K35" s="84">
        <f t="shared" si="16"/>
        <v>8.4937323209621253E-3</v>
      </c>
      <c r="L35" s="84">
        <f t="shared" si="17"/>
        <v>5.771069607427438E-4</v>
      </c>
      <c r="M35" s="84">
        <f t="shared" si="18"/>
        <v>0</v>
      </c>
      <c r="N35" s="85">
        <f t="shared" si="19"/>
        <v>1.3408043691674561E-3</v>
      </c>
      <c r="O35" s="84">
        <f t="shared" si="20"/>
        <v>8.5640718133310565E-3</v>
      </c>
      <c r="P35" s="84">
        <f t="shared" si="21"/>
        <v>-5.536147126339752E-3</v>
      </c>
      <c r="Q35" s="84">
        <f t="shared" si="22"/>
        <v>0</v>
      </c>
      <c r="R35" s="101">
        <f t="shared" si="23"/>
        <v>-4.3335480945810882E-3</v>
      </c>
    </row>
    <row r="36" spans="1:18" s="87" customFormat="1" ht="15.95" customHeight="1" x14ac:dyDescent="0.2">
      <c r="A36" s="80" t="s">
        <v>25</v>
      </c>
      <c r="B36" s="102">
        <v>194472</v>
      </c>
      <c r="C36" s="99">
        <v>1863305.5649999999</v>
      </c>
      <c r="D36" s="99">
        <v>0</v>
      </c>
      <c r="E36" s="81">
        <f t="shared" si="13"/>
        <v>2057777.5649999999</v>
      </c>
      <c r="F36" s="102">
        <v>211390</v>
      </c>
      <c r="G36" s="99">
        <v>535710</v>
      </c>
      <c r="H36" s="99">
        <v>0</v>
      </c>
      <c r="I36" s="81">
        <f t="shared" si="14"/>
        <v>747100</v>
      </c>
      <c r="J36" s="100">
        <f t="shared" si="15"/>
        <v>-0.63693840738321006</v>
      </c>
      <c r="K36" s="84">
        <f t="shared" si="16"/>
        <v>0.24373507957781976</v>
      </c>
      <c r="L36" s="84">
        <f t="shared" si="17"/>
        <v>0.24934615976789312</v>
      </c>
      <c r="M36" s="84">
        <f t="shared" si="18"/>
        <v>0</v>
      </c>
      <c r="N36" s="85">
        <f t="shared" si="19"/>
        <v>0.24879890090361517</v>
      </c>
      <c r="O36" s="84">
        <f t="shared" si="20"/>
        <v>0.27336605490223703</v>
      </c>
      <c r="P36" s="84">
        <f t="shared" si="21"/>
        <v>6.45929447519792E-2</v>
      </c>
      <c r="Q36" s="84">
        <f t="shared" si="22"/>
        <v>0</v>
      </c>
      <c r="R36" s="101">
        <f t="shared" si="23"/>
        <v>8.2397696940729431E-2</v>
      </c>
    </row>
    <row r="37" spans="1:18" s="87" customFormat="1" ht="15.95" customHeight="1" x14ac:dyDescent="0.2">
      <c r="A37" s="80" t="s">
        <v>7</v>
      </c>
      <c r="B37" s="102">
        <v>211.09518</v>
      </c>
      <c r="C37" s="99">
        <v>0</v>
      </c>
      <c r="D37" s="99">
        <v>0</v>
      </c>
      <c r="E37" s="81">
        <f t="shared" si="13"/>
        <v>211.09518</v>
      </c>
      <c r="F37" s="102">
        <v>200.59306000000001</v>
      </c>
      <c r="G37" s="99">
        <v>0</v>
      </c>
      <c r="H37" s="99">
        <v>0</v>
      </c>
      <c r="I37" s="81">
        <f t="shared" si="14"/>
        <v>200.59306000000001</v>
      </c>
      <c r="J37" s="100">
        <f t="shared" si="15"/>
        <v>-4.9750638550818599E-2</v>
      </c>
      <c r="K37" s="84">
        <f t="shared" si="16"/>
        <v>2.6456919502958876E-4</v>
      </c>
      <c r="L37" s="84">
        <f t="shared" si="17"/>
        <v>0</v>
      </c>
      <c r="M37" s="84">
        <f t="shared" si="18"/>
        <v>0</v>
      </c>
      <c r="N37" s="85">
        <f t="shared" si="19"/>
        <v>2.5522801717420225E-5</v>
      </c>
      <c r="O37" s="84">
        <f t="shared" si="20"/>
        <v>2.5940363050743994E-4</v>
      </c>
      <c r="P37" s="84">
        <f t="shared" si="21"/>
        <v>0</v>
      </c>
      <c r="Q37" s="84">
        <f t="shared" si="22"/>
        <v>0</v>
      </c>
      <c r="R37" s="101">
        <f t="shared" si="23"/>
        <v>2.2123418774318775E-5</v>
      </c>
    </row>
    <row r="38" spans="1:18" s="87" customFormat="1" ht="15.95" customHeight="1" x14ac:dyDescent="0.2">
      <c r="A38" s="80" t="s">
        <v>18</v>
      </c>
      <c r="B38" s="102">
        <v>0</v>
      </c>
      <c r="C38" s="99">
        <v>0</v>
      </c>
      <c r="D38" s="99">
        <v>5.7589299999999968</v>
      </c>
      <c r="E38" s="81">
        <f t="shared" si="13"/>
        <v>5.7589299999999968</v>
      </c>
      <c r="F38" s="102">
        <v>0</v>
      </c>
      <c r="G38" s="99">
        <v>0</v>
      </c>
      <c r="H38" s="99">
        <v>-14.724969999999997</v>
      </c>
      <c r="I38" s="81">
        <f t="shared" si="14"/>
        <v>-14.724969999999997</v>
      </c>
      <c r="J38" s="100">
        <f t="shared" si="15"/>
        <v>-3.5568933812357515</v>
      </c>
      <c r="K38" s="84">
        <f t="shared" si="16"/>
        <v>0</v>
      </c>
      <c r="L38" s="84">
        <f t="shared" si="17"/>
        <v>0</v>
      </c>
      <c r="M38" s="84">
        <f t="shared" si="18"/>
        <v>2.9120960555358975E-2</v>
      </c>
      <c r="N38" s="85">
        <f t="shared" si="19"/>
        <v>6.9629267941836834E-7</v>
      </c>
      <c r="O38" s="84">
        <f t="shared" si="20"/>
        <v>0</v>
      </c>
      <c r="P38" s="84">
        <f t="shared" si="21"/>
        <v>0</v>
      </c>
      <c r="Q38" s="84">
        <f t="shared" si="22"/>
        <v>-0.17267622186705764</v>
      </c>
      <c r="R38" s="101">
        <f t="shared" si="23"/>
        <v>-1.624017689092936E-6</v>
      </c>
    </row>
    <row r="39" spans="1:18" ht="15.95" customHeight="1" x14ac:dyDescent="0.2">
      <c r="A39" s="13" t="s">
        <v>44</v>
      </c>
      <c r="B39" s="33">
        <v>157873</v>
      </c>
      <c r="C39" s="34">
        <v>0</v>
      </c>
      <c r="D39" s="34">
        <v>0</v>
      </c>
      <c r="E39" s="14">
        <f t="shared" si="13"/>
        <v>157873</v>
      </c>
      <c r="F39" s="33">
        <v>137541</v>
      </c>
      <c r="G39" s="34">
        <v>0</v>
      </c>
      <c r="H39" s="34">
        <v>0</v>
      </c>
      <c r="I39" s="14">
        <f t="shared" si="14"/>
        <v>137541</v>
      </c>
      <c r="J39" s="70">
        <f t="shared" si="15"/>
        <v>-0.12878706301900894</v>
      </c>
      <c r="K39" s="29">
        <f t="shared" si="16"/>
        <v>0.19786492769236261</v>
      </c>
      <c r="L39" s="29">
        <f t="shared" si="17"/>
        <v>0</v>
      </c>
      <c r="M39" s="29">
        <f t="shared" si="18"/>
        <v>0</v>
      </c>
      <c r="N39" s="65">
        <f t="shared" si="19"/>
        <v>1.9087888579617417E-2</v>
      </c>
      <c r="O39" s="29">
        <f t="shared" si="20"/>
        <v>0.17786574841434594</v>
      </c>
      <c r="P39" s="29">
        <f t="shared" si="21"/>
        <v>0</v>
      </c>
      <c r="Q39" s="29">
        <f t="shared" si="22"/>
        <v>0</v>
      </c>
      <c r="R39" s="71">
        <f t="shared" si="23"/>
        <v>1.5169403874882702E-2</v>
      </c>
    </row>
    <row r="40" spans="1:18" s="19" customFormat="1" ht="15.95" customHeight="1" x14ac:dyDescent="0.2">
      <c r="A40" s="13" t="s">
        <v>32</v>
      </c>
      <c r="B40" s="33">
        <v>76485</v>
      </c>
      <c r="C40" s="34">
        <v>0</v>
      </c>
      <c r="D40" s="34">
        <v>0</v>
      </c>
      <c r="E40" s="14">
        <f t="shared" si="13"/>
        <v>76485</v>
      </c>
      <c r="F40" s="33">
        <v>92842</v>
      </c>
      <c r="G40" s="34">
        <v>0</v>
      </c>
      <c r="H40" s="34">
        <v>0</v>
      </c>
      <c r="I40" s="14">
        <f t="shared" si="14"/>
        <v>92842</v>
      </c>
      <c r="J40" s="70">
        <f t="shared" si="15"/>
        <v>0.21385892658691247</v>
      </c>
      <c r="K40" s="29">
        <f t="shared" si="16"/>
        <v>9.5859957019568606E-2</v>
      </c>
      <c r="L40" s="29">
        <f t="shared" si="17"/>
        <v>0</v>
      </c>
      <c r="M40" s="29">
        <f t="shared" si="18"/>
        <v>0</v>
      </c>
      <c r="N40" s="65">
        <f t="shared" si="19"/>
        <v>9.2475417456565605E-3</v>
      </c>
      <c r="O40" s="29">
        <f t="shared" si="20"/>
        <v>0.12006174023952643</v>
      </c>
      <c r="P40" s="29">
        <f t="shared" si="21"/>
        <v>0</v>
      </c>
      <c r="Q40" s="29">
        <f t="shared" si="22"/>
        <v>0</v>
      </c>
      <c r="R40" s="71">
        <f t="shared" si="23"/>
        <v>1.0239548894888505E-2</v>
      </c>
    </row>
    <row r="41" spans="1:18" s="19" customFormat="1" ht="15.95" customHeight="1" thickBot="1" x14ac:dyDescent="0.25">
      <c r="A41" s="13" t="s">
        <v>13</v>
      </c>
      <c r="B41" s="33">
        <v>300097</v>
      </c>
      <c r="C41" s="34">
        <v>0</v>
      </c>
      <c r="D41" s="34">
        <v>0</v>
      </c>
      <c r="E41" s="14">
        <f t="shared" si="13"/>
        <v>300097</v>
      </c>
      <c r="F41" s="33">
        <v>261348</v>
      </c>
      <c r="G41" s="34">
        <v>0</v>
      </c>
      <c r="H41" s="34">
        <v>0</v>
      </c>
      <c r="I41" s="14">
        <f t="shared" si="14"/>
        <v>261348</v>
      </c>
      <c r="J41" s="70">
        <f t="shared" si="15"/>
        <v>-0.1291215840211665</v>
      </c>
      <c r="K41" s="29">
        <f t="shared" si="16"/>
        <v>0.3761166963679346</v>
      </c>
      <c r="L41" s="29">
        <f t="shared" si="17"/>
        <v>0</v>
      </c>
      <c r="M41" s="29">
        <f t="shared" si="18"/>
        <v>0</v>
      </c>
      <c r="N41" s="65">
        <f t="shared" si="19"/>
        <v>3.628370968485712E-2</v>
      </c>
      <c r="O41" s="29">
        <f t="shared" si="20"/>
        <v>0.33797091497511633</v>
      </c>
      <c r="P41" s="29">
        <f t="shared" si="21"/>
        <v>0</v>
      </c>
      <c r="Q41" s="29">
        <f t="shared" si="22"/>
        <v>0</v>
      </c>
      <c r="R41" s="71">
        <f t="shared" si="23"/>
        <v>2.8824084192297893E-2</v>
      </c>
    </row>
    <row r="42" spans="1:18" s="19" customFormat="1" ht="15.95" customHeight="1" thickBot="1" x14ac:dyDescent="0.3">
      <c r="A42" s="21" t="s">
        <v>8</v>
      </c>
      <c r="B42" s="22">
        <f t="shared" ref="B42:I42" si="24">SUM(B31:B41)</f>
        <v>797882.6861396</v>
      </c>
      <c r="C42" s="22">
        <f t="shared" si="24"/>
        <v>7472766.2408536002</v>
      </c>
      <c r="D42" s="22">
        <f t="shared" si="24"/>
        <v>197.75892999999999</v>
      </c>
      <c r="E42" s="22">
        <f t="shared" si="24"/>
        <v>8270846.6859231992</v>
      </c>
      <c r="F42" s="77">
        <f t="shared" si="24"/>
        <v>773285.47641220002</v>
      </c>
      <c r="G42" s="104">
        <f t="shared" si="24"/>
        <v>8293630.2417700998</v>
      </c>
      <c r="H42" s="22">
        <f t="shared" si="24"/>
        <v>85.275030000000001</v>
      </c>
      <c r="I42" s="104">
        <f t="shared" si="24"/>
        <v>9067000.9932123013</v>
      </c>
      <c r="J42" s="78">
        <f t="shared" ref="J42" si="25">IF(+E42&gt;0,(+I42-E42)/E42,0)</f>
        <v>9.6260314998238256E-2</v>
      </c>
      <c r="K42" s="24">
        <f t="shared" ref="K42:R42" si="26">SUM(K31:K41)</f>
        <v>1</v>
      </c>
      <c r="L42" s="24">
        <f t="shared" si="26"/>
        <v>1</v>
      </c>
      <c r="M42" s="24">
        <f t="shared" si="26"/>
        <v>1</v>
      </c>
      <c r="N42" s="25">
        <f t="shared" si="26"/>
        <v>1.0000000000000002</v>
      </c>
      <c r="O42" s="24">
        <f t="shared" si="26"/>
        <v>1</v>
      </c>
      <c r="P42" s="24">
        <f t="shared" si="26"/>
        <v>1</v>
      </c>
      <c r="Q42" s="24">
        <f t="shared" si="26"/>
        <v>1</v>
      </c>
      <c r="R42" s="79">
        <f t="shared" si="26"/>
        <v>0.99999999999999989</v>
      </c>
    </row>
    <row r="43" spans="1:18" ht="15.95" customHeight="1" x14ac:dyDescent="0.2">
      <c r="F43" s="103">
        <f>F42/B42-1</f>
        <v>-3.0828103121786965E-2</v>
      </c>
      <c r="G43" s="103">
        <f t="shared" ref="G43:I43" si="27">G42/C42-1</f>
        <v>0.10984740783524538</v>
      </c>
      <c r="H43" s="103">
        <f t="shared" si="27"/>
        <v>-0.56879302492180761</v>
      </c>
      <c r="I43" s="103">
        <f t="shared" si="27"/>
        <v>9.6260314998238172E-2</v>
      </c>
    </row>
    <row r="45" spans="1:18" ht="15.95" customHeight="1" x14ac:dyDescent="0.2">
      <c r="A45" s="19"/>
      <c r="G45" s="105"/>
      <c r="I45" s="105">
        <f>I42-I35+255030</f>
        <v>9361323.278090002</v>
      </c>
    </row>
  </sheetData>
  <sortState xmlns:xlrd2="http://schemas.microsoft.com/office/spreadsheetml/2017/richdata2" ref="A31:R41">
    <sortCondition ref="A31:A41"/>
  </sortState>
  <dataConsolidate/>
  <mergeCells count="14">
    <mergeCell ref="B28:I28"/>
    <mergeCell ref="B29:E29"/>
    <mergeCell ref="F29:I29"/>
    <mergeCell ref="K29:N29"/>
    <mergeCell ref="O29:R29"/>
    <mergeCell ref="K28:R28"/>
    <mergeCell ref="A3:R3"/>
    <mergeCell ref="A25:R25"/>
    <mergeCell ref="B6:I6"/>
    <mergeCell ref="B7:E7"/>
    <mergeCell ref="F7:I7"/>
    <mergeCell ref="K6:R6"/>
    <mergeCell ref="K7:N7"/>
    <mergeCell ref="O7:R7"/>
  </mergeCells>
  <phoneticPr fontId="0" type="noConversion"/>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ignoredErrors>
    <ignoredError sqref="J42 J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3"/>
  <sheetViews>
    <sheetView topLeftCell="A19" zoomScale="80" zoomScaleNormal="80" workbookViewId="0">
      <selection activeCell="F32" sqref="F32:I32"/>
    </sheetView>
  </sheetViews>
  <sheetFormatPr defaultRowHeight="15.95" customHeight="1" x14ac:dyDescent="0.2"/>
  <cols>
    <col min="1" max="1" width="33.28515625" customWidth="1"/>
    <col min="2" max="2" width="11.7109375" customWidth="1"/>
    <col min="3" max="3" width="10.140625" customWidth="1"/>
    <col min="5" max="5" width="10.42578125" customWidth="1"/>
    <col min="6" max="6" width="10.140625" customWidth="1"/>
    <col min="7" max="7" width="9.85546875" bestFit="1" customWidth="1"/>
    <col min="8" max="8" width="10.5703125" customWidth="1"/>
    <col min="9" max="9" width="9.85546875" customWidth="1"/>
    <col min="10" max="10" width="12.28515625" customWidth="1"/>
    <col min="14" max="14" width="9.7109375" customWidth="1"/>
    <col min="15" max="15" width="9.85546875" customWidth="1"/>
    <col min="25" max="25" width="11.28515625" customWidth="1"/>
    <col min="26" max="27" width="9.7109375" bestFit="1" customWidth="1"/>
  </cols>
  <sheetData>
    <row r="1" spans="1:28" ht="15.95" customHeight="1" x14ac:dyDescent="0.2">
      <c r="A1" s="1"/>
      <c r="B1" s="18"/>
      <c r="C1" s="1"/>
      <c r="D1" s="1"/>
      <c r="E1" s="1"/>
      <c r="F1" s="1"/>
      <c r="G1" s="1"/>
      <c r="H1" s="1"/>
      <c r="I1" s="1"/>
      <c r="J1" s="1"/>
      <c r="K1" s="1"/>
      <c r="L1" s="1"/>
      <c r="M1" s="1"/>
      <c r="N1" s="1"/>
      <c r="O1" s="1"/>
      <c r="P1" s="1"/>
      <c r="Q1" s="1"/>
      <c r="R1" s="1"/>
      <c r="S1" s="1"/>
      <c r="T1" s="1"/>
      <c r="U1" s="1"/>
      <c r="V1" s="1"/>
      <c r="W1" s="1"/>
      <c r="X1" s="1"/>
      <c r="Y1" s="1"/>
      <c r="Z1" s="1"/>
      <c r="AA1" s="1"/>
    </row>
    <row r="2" spans="1:28" ht="15.95" customHeight="1" x14ac:dyDescent="0.25">
      <c r="A2" s="1"/>
      <c r="B2" s="1"/>
      <c r="D2" s="2"/>
      <c r="E2" s="1"/>
      <c r="F2" s="1"/>
      <c r="G2" s="1"/>
      <c r="H2" s="1"/>
      <c r="I2" s="1"/>
      <c r="J2" s="1"/>
      <c r="K2" s="1"/>
      <c r="L2" s="1"/>
      <c r="M2" s="1"/>
      <c r="N2" s="1"/>
      <c r="O2" s="1"/>
      <c r="P2" s="1"/>
      <c r="Q2" s="1"/>
      <c r="R2" s="1"/>
      <c r="S2" s="1"/>
      <c r="T2" s="1"/>
      <c r="U2" s="1"/>
      <c r="V2" s="1"/>
      <c r="W2" s="1"/>
      <c r="X2" s="1"/>
      <c r="Y2" s="1"/>
      <c r="Z2" s="1"/>
      <c r="AA2" s="1"/>
    </row>
    <row r="3" spans="1:28" ht="15.95" customHeight="1" x14ac:dyDescent="0.25">
      <c r="A3" s="113" t="s">
        <v>53</v>
      </c>
      <c r="B3" s="113"/>
      <c r="C3" s="113"/>
      <c r="D3" s="113"/>
      <c r="E3" s="113"/>
      <c r="F3" s="113"/>
      <c r="G3" s="113"/>
      <c r="H3" s="113"/>
      <c r="I3" s="113"/>
      <c r="J3" s="113"/>
      <c r="K3" s="113"/>
      <c r="L3" s="113"/>
      <c r="M3" s="113"/>
      <c r="N3" s="113"/>
      <c r="O3" s="113"/>
      <c r="P3" s="113"/>
      <c r="Q3" s="113"/>
      <c r="R3" s="113"/>
      <c r="S3" s="1"/>
      <c r="T3" s="1"/>
      <c r="U3" s="1"/>
      <c r="V3" s="1"/>
      <c r="W3" s="1"/>
      <c r="X3" s="1"/>
      <c r="Y3" s="1"/>
      <c r="Z3" s="1"/>
      <c r="AA3" s="1"/>
    </row>
    <row r="4" spans="1:28" ht="15.95" customHeight="1" thickBot="1" x14ac:dyDescent="0.3">
      <c r="A4" s="1"/>
      <c r="B4" s="1"/>
      <c r="C4" s="2"/>
      <c r="D4" s="2"/>
      <c r="E4" s="1"/>
      <c r="F4" s="1"/>
      <c r="G4" s="1"/>
      <c r="H4" s="1"/>
      <c r="I4" s="1"/>
      <c r="J4" s="1"/>
      <c r="K4" s="1"/>
      <c r="L4" s="1"/>
      <c r="M4" s="1"/>
      <c r="N4" s="1"/>
      <c r="O4" s="1"/>
      <c r="P4" s="1"/>
      <c r="Q4" s="1"/>
      <c r="R4" s="1"/>
      <c r="S4" s="1"/>
      <c r="T4" s="1"/>
      <c r="U4" s="1"/>
      <c r="V4" s="1"/>
      <c r="W4" s="1"/>
      <c r="X4" s="1"/>
      <c r="Y4" s="1"/>
      <c r="Z4" s="1"/>
      <c r="AA4" s="1"/>
    </row>
    <row r="5" spans="1:28" ht="15.95" customHeight="1" x14ac:dyDescent="0.25">
      <c r="A5" s="43" t="s">
        <v>12</v>
      </c>
      <c r="B5" s="44"/>
      <c r="C5" s="44"/>
      <c r="D5" s="44"/>
      <c r="E5" s="44"/>
      <c r="F5" s="44"/>
      <c r="G5" s="44"/>
      <c r="H5" s="44"/>
      <c r="I5" s="44"/>
      <c r="J5" s="44"/>
      <c r="K5" s="44"/>
      <c r="L5" s="44"/>
      <c r="M5" s="44"/>
      <c r="N5" s="44"/>
      <c r="O5" s="44"/>
      <c r="P5" s="44"/>
      <c r="Q5" s="44"/>
      <c r="R5" s="59"/>
    </row>
    <row r="6" spans="1:28" ht="15.95" customHeight="1" x14ac:dyDescent="0.25">
      <c r="A6" s="49"/>
      <c r="B6" s="108" t="s">
        <v>36</v>
      </c>
      <c r="C6" s="109"/>
      <c r="D6" s="109"/>
      <c r="E6" s="109"/>
      <c r="F6" s="109"/>
      <c r="G6" s="109"/>
      <c r="H6" s="109"/>
      <c r="I6" s="111"/>
      <c r="J6" s="60"/>
      <c r="K6" s="108" t="s">
        <v>35</v>
      </c>
      <c r="L6" s="109"/>
      <c r="M6" s="109"/>
      <c r="N6" s="109"/>
      <c r="O6" s="109"/>
      <c r="P6" s="109"/>
      <c r="Q6" s="109"/>
      <c r="R6" s="114"/>
    </row>
    <row r="7" spans="1:28" ht="15.95" customHeight="1" x14ac:dyDescent="0.25">
      <c r="A7" s="49"/>
      <c r="B7" s="108">
        <f>+usgroup!B7</f>
        <v>2020</v>
      </c>
      <c r="C7" s="109"/>
      <c r="D7" s="109"/>
      <c r="E7" s="111"/>
      <c r="F7" s="108">
        <f>+usgroup!F7</f>
        <v>2021</v>
      </c>
      <c r="G7" s="109"/>
      <c r="H7" s="109"/>
      <c r="I7" s="111"/>
      <c r="J7" s="61" t="s">
        <v>5</v>
      </c>
      <c r="K7" s="108">
        <f>+B7</f>
        <v>2020</v>
      </c>
      <c r="L7" s="109"/>
      <c r="M7" s="109"/>
      <c r="N7" s="111"/>
      <c r="O7" s="108">
        <f>+F7</f>
        <v>2021</v>
      </c>
      <c r="P7" s="109"/>
      <c r="Q7" s="109"/>
      <c r="R7" s="114"/>
    </row>
    <row r="8" spans="1:28" ht="15.95" customHeight="1" thickBot="1" x14ac:dyDescent="0.3">
      <c r="A8" s="53" t="s">
        <v>0</v>
      </c>
      <c r="B8" s="54" t="s">
        <v>27</v>
      </c>
      <c r="C8" s="54" t="s">
        <v>26</v>
      </c>
      <c r="D8" s="54" t="s">
        <v>19</v>
      </c>
      <c r="E8" s="55" t="s">
        <v>4</v>
      </c>
      <c r="F8" s="54" t="s">
        <v>27</v>
      </c>
      <c r="G8" s="54" t="s">
        <v>26</v>
      </c>
      <c r="H8" s="54" t="s">
        <v>19</v>
      </c>
      <c r="I8" s="54" t="s">
        <v>4</v>
      </c>
      <c r="J8" s="62" t="s">
        <v>6</v>
      </c>
      <c r="K8" s="54" t="s">
        <v>27</v>
      </c>
      <c r="L8" s="54" t="s">
        <v>26</v>
      </c>
      <c r="M8" s="54" t="s">
        <v>19</v>
      </c>
      <c r="N8" s="55" t="s">
        <v>4</v>
      </c>
      <c r="O8" s="54" t="s">
        <v>27</v>
      </c>
      <c r="P8" s="54" t="s">
        <v>26</v>
      </c>
      <c r="Q8" s="54" t="s">
        <v>19</v>
      </c>
      <c r="R8" s="63" t="s">
        <v>4</v>
      </c>
    </row>
    <row r="9" spans="1:28" ht="15.95" customHeight="1" thickTop="1" x14ac:dyDescent="0.2">
      <c r="A9" s="13" t="s">
        <v>29</v>
      </c>
      <c r="B9" s="14">
        <v>0</v>
      </c>
      <c r="C9" s="14">
        <v>0</v>
      </c>
      <c r="D9" s="14">
        <v>0</v>
      </c>
      <c r="E9" s="15">
        <f t="shared" ref="E9:E14" si="0">SUM(B9:D9)</f>
        <v>0</v>
      </c>
      <c r="F9" s="14">
        <v>0</v>
      </c>
      <c r="G9" s="14">
        <v>0</v>
      </c>
      <c r="H9" s="14">
        <v>0</v>
      </c>
      <c r="I9" s="14">
        <f t="shared" ref="I9:I14" si="1">SUM(F9:H9)</f>
        <v>0</v>
      </c>
      <c r="J9" s="70">
        <f t="shared" ref="J9:J15" si="2">IF(+E9&gt;0,(+I9-E9)/E9,0)</f>
        <v>0</v>
      </c>
      <c r="K9" s="29">
        <f>+B9/$B$15</f>
        <v>0</v>
      </c>
      <c r="L9" s="29">
        <f t="shared" ref="L9:L14" si="3">IF(C$15 &gt; 0,C9/$C$15,0)</f>
        <v>0</v>
      </c>
      <c r="M9" s="29">
        <f t="shared" ref="M9:M14" si="4">IF(D$15 &gt; 0,D9/$D$15,0)</f>
        <v>0</v>
      </c>
      <c r="N9" s="74">
        <f t="shared" ref="N9:N14" si="5">+E9/$E$15</f>
        <v>0</v>
      </c>
      <c r="O9" s="29">
        <f t="shared" ref="O9:O14" si="6">+F9/$F$15</f>
        <v>0</v>
      </c>
      <c r="P9" s="29">
        <f t="shared" ref="P9:P14" si="7">IF(G$15 &gt; 0,G9/$G$15,0)</f>
        <v>0</v>
      </c>
      <c r="Q9" s="29">
        <f t="shared" ref="Q9:Q14" si="8">IF(H$15 &gt; 0,H9/$H$15,0)</f>
        <v>0</v>
      </c>
      <c r="R9" s="71">
        <f t="shared" ref="R9:R14" si="9">+I9/$I$15</f>
        <v>0</v>
      </c>
    </row>
    <row r="10" spans="1:28" s="19" customFormat="1" ht="15.95" customHeight="1" x14ac:dyDescent="0.2">
      <c r="A10" s="13" t="s">
        <v>9</v>
      </c>
      <c r="B10" s="14">
        <v>20274.044399999999</v>
      </c>
      <c r="C10" s="14">
        <v>0</v>
      </c>
      <c r="D10" s="14">
        <v>0</v>
      </c>
      <c r="E10" s="15">
        <f t="shared" si="0"/>
        <v>20274.044399999999</v>
      </c>
      <c r="F10" s="14">
        <v>14735.4326</v>
      </c>
      <c r="G10" s="14">
        <v>0</v>
      </c>
      <c r="H10" s="14">
        <v>0</v>
      </c>
      <c r="I10" s="14">
        <f t="shared" si="1"/>
        <v>14735.4326</v>
      </c>
      <c r="J10" s="70">
        <f t="shared" si="2"/>
        <v>-0.27318731727745449</v>
      </c>
      <c r="K10" s="29">
        <f t="shared" ref="K10:K14" si="10">+B10/$B$15</f>
        <v>0.90614522629046923</v>
      </c>
      <c r="L10" s="29">
        <f>IF(C$15 &gt; 0,C10/$C$15,0)</f>
        <v>0</v>
      </c>
      <c r="M10" s="29">
        <f>IF(D$15 &gt; 0,D10/$D$15,0)</f>
        <v>0</v>
      </c>
      <c r="N10" s="65">
        <f t="shared" si="5"/>
        <v>0.90614522629046923</v>
      </c>
      <c r="O10" s="29">
        <f t="shared" si="6"/>
        <v>0.88365138035502955</v>
      </c>
      <c r="P10" s="29">
        <f>IF(G$15 &gt; 0,G10/$G$15,0)</f>
        <v>0</v>
      </c>
      <c r="Q10" s="29">
        <f>IF(H$15 &gt; 0,H10/$H$15,0)</f>
        <v>0</v>
      </c>
      <c r="R10" s="71">
        <f t="shared" si="9"/>
        <v>0.88365138035502955</v>
      </c>
      <c r="S10"/>
      <c r="T10"/>
      <c r="U10"/>
      <c r="V10"/>
      <c r="W10"/>
      <c r="X10"/>
      <c r="Y10"/>
      <c r="Z10"/>
      <c r="AA10"/>
    </row>
    <row r="11" spans="1:28" s="19" customFormat="1" ht="15.95" customHeight="1" x14ac:dyDescent="0.2">
      <c r="A11" s="13" t="s">
        <v>10</v>
      </c>
      <c r="B11" s="14">
        <v>0</v>
      </c>
      <c r="C11" s="14">
        <v>0</v>
      </c>
      <c r="D11" s="14">
        <v>0</v>
      </c>
      <c r="E11" s="15">
        <f t="shared" si="0"/>
        <v>0</v>
      </c>
      <c r="F11" s="14">
        <v>0</v>
      </c>
      <c r="G11" s="14">
        <v>0</v>
      </c>
      <c r="H11" s="14">
        <v>0</v>
      </c>
      <c r="I11" s="14">
        <f t="shared" si="1"/>
        <v>0</v>
      </c>
      <c r="J11" s="70">
        <f t="shared" si="2"/>
        <v>0</v>
      </c>
      <c r="K11" s="29">
        <f t="shared" si="10"/>
        <v>0</v>
      </c>
      <c r="L11" s="29">
        <f>IF(C$15 &gt; 0,C11/$C$15,0)</f>
        <v>0</v>
      </c>
      <c r="M11" s="29">
        <f>IF(D$15 &gt; 0,D11/$D$15,0)</f>
        <v>0</v>
      </c>
      <c r="N11" s="65">
        <f t="shared" si="5"/>
        <v>0</v>
      </c>
      <c r="O11" s="29">
        <f t="shared" si="6"/>
        <v>0</v>
      </c>
      <c r="P11" s="29">
        <f>IF(G$15 &gt; 0,G11/$G$15,0)</f>
        <v>0</v>
      </c>
      <c r="Q11" s="29">
        <f>IF(H$15 &gt; 0,H11/$H$15,0)</f>
        <v>0</v>
      </c>
      <c r="R11" s="71">
        <f t="shared" si="9"/>
        <v>0</v>
      </c>
      <c r="S11"/>
      <c r="T11"/>
      <c r="U11"/>
      <c r="V11"/>
      <c r="W11"/>
      <c r="X11"/>
      <c r="Y11"/>
      <c r="Z11"/>
      <c r="AA11"/>
    </row>
    <row r="12" spans="1:28" s="19" customFormat="1" ht="15.95" customHeight="1" x14ac:dyDescent="0.2">
      <c r="A12" s="13" t="s">
        <v>11</v>
      </c>
      <c r="B12" s="14">
        <v>0</v>
      </c>
      <c r="C12" s="14">
        <v>0</v>
      </c>
      <c r="D12" s="14">
        <v>0</v>
      </c>
      <c r="E12" s="15">
        <f t="shared" si="0"/>
        <v>0</v>
      </c>
      <c r="F12" s="14">
        <v>0</v>
      </c>
      <c r="G12" s="14">
        <v>0</v>
      </c>
      <c r="H12" s="14">
        <v>0</v>
      </c>
      <c r="I12" s="14">
        <f t="shared" si="1"/>
        <v>0</v>
      </c>
      <c r="J12" s="70">
        <f t="shared" si="2"/>
        <v>0</v>
      </c>
      <c r="K12" s="29">
        <f t="shared" si="10"/>
        <v>0</v>
      </c>
      <c r="L12" s="29">
        <f>IF(C$15 &gt; 0,C12/$C$15,0)</f>
        <v>0</v>
      </c>
      <c r="M12" s="29">
        <f>IF(D$15 &gt; 0,D12/$D$15,0)</f>
        <v>0</v>
      </c>
      <c r="N12" s="65">
        <f t="shared" si="5"/>
        <v>0</v>
      </c>
      <c r="O12" s="29">
        <f t="shared" si="6"/>
        <v>0</v>
      </c>
      <c r="P12" s="29">
        <f>IF(G$15 &gt; 0,G12/$G$15,0)</f>
        <v>0</v>
      </c>
      <c r="Q12" s="29">
        <f>IF(H$15 &gt; 0,H12/$H$15,0)</f>
        <v>0</v>
      </c>
      <c r="R12" s="71">
        <f t="shared" si="9"/>
        <v>0</v>
      </c>
      <c r="S12"/>
      <c r="T12"/>
      <c r="U12"/>
      <c r="V12"/>
      <c r="W12"/>
      <c r="X12"/>
      <c r="Y12"/>
      <c r="Z12"/>
      <c r="AA12"/>
    </row>
    <row r="13" spans="1:28" s="19" customFormat="1" ht="15.95" customHeight="1" x14ac:dyDescent="0.2">
      <c r="A13" s="13" t="s">
        <v>21</v>
      </c>
      <c r="B13" s="14">
        <v>0</v>
      </c>
      <c r="C13" s="14">
        <v>0</v>
      </c>
      <c r="D13" s="14">
        <v>0</v>
      </c>
      <c r="E13" s="15">
        <f t="shared" si="0"/>
        <v>0</v>
      </c>
      <c r="F13" s="14">
        <v>1247</v>
      </c>
      <c r="G13" s="14">
        <v>0</v>
      </c>
      <c r="H13" s="14">
        <v>0</v>
      </c>
      <c r="I13" s="14">
        <f t="shared" si="1"/>
        <v>1247</v>
      </c>
      <c r="J13" s="70">
        <f t="shared" si="2"/>
        <v>0</v>
      </c>
      <c r="K13" s="29">
        <f t="shared" si="10"/>
        <v>0</v>
      </c>
      <c r="L13" s="29">
        <f t="shared" si="3"/>
        <v>0</v>
      </c>
      <c r="M13" s="29">
        <f t="shared" si="4"/>
        <v>0</v>
      </c>
      <c r="N13" s="65">
        <f t="shared" si="5"/>
        <v>0</v>
      </c>
      <c r="O13" s="29">
        <f t="shared" si="6"/>
        <v>7.4779838584631844E-2</v>
      </c>
      <c r="P13" s="29">
        <f t="shared" si="7"/>
        <v>0</v>
      </c>
      <c r="Q13" s="29">
        <f t="shared" si="8"/>
        <v>0</v>
      </c>
      <c r="R13" s="71">
        <f t="shared" si="9"/>
        <v>7.4779838584631844E-2</v>
      </c>
      <c r="S13"/>
      <c r="T13"/>
      <c r="U13"/>
      <c r="V13"/>
      <c r="W13"/>
      <c r="X13"/>
      <c r="Y13"/>
      <c r="Z13"/>
      <c r="AA13"/>
    </row>
    <row r="14" spans="1:28" s="19" customFormat="1" ht="15.95" customHeight="1" thickBot="1" x14ac:dyDescent="0.25">
      <c r="A14" s="13" t="s">
        <v>13</v>
      </c>
      <c r="B14" s="14">
        <v>2099.9016428400009</v>
      </c>
      <c r="C14" s="14">
        <v>0</v>
      </c>
      <c r="D14" s="14">
        <v>0</v>
      </c>
      <c r="E14" s="15">
        <f t="shared" si="0"/>
        <v>2099.9016428400009</v>
      </c>
      <c r="F14" s="14">
        <v>693.18510127000025</v>
      </c>
      <c r="G14" s="14">
        <v>0</v>
      </c>
      <c r="H14" s="14">
        <v>0</v>
      </c>
      <c r="I14" s="14">
        <f t="shared" si="1"/>
        <v>693.18510127000025</v>
      </c>
      <c r="J14" s="70">
        <f t="shared" si="2"/>
        <v>-0.66989639556045788</v>
      </c>
      <c r="K14" s="29">
        <f t="shared" si="10"/>
        <v>9.3854773709530839E-2</v>
      </c>
      <c r="L14" s="29">
        <f t="shared" si="3"/>
        <v>0</v>
      </c>
      <c r="M14" s="29">
        <f t="shared" si="4"/>
        <v>0</v>
      </c>
      <c r="N14" s="65">
        <f t="shared" si="5"/>
        <v>9.3854773709530839E-2</v>
      </c>
      <c r="O14" s="29">
        <f t="shared" si="6"/>
        <v>4.156878106033865E-2</v>
      </c>
      <c r="P14" s="29">
        <f t="shared" si="7"/>
        <v>0</v>
      </c>
      <c r="Q14" s="29">
        <f t="shared" si="8"/>
        <v>0</v>
      </c>
      <c r="R14" s="71">
        <f t="shared" si="9"/>
        <v>4.156878106033865E-2</v>
      </c>
      <c r="S14"/>
      <c r="T14"/>
      <c r="U14"/>
      <c r="V14"/>
      <c r="W14"/>
      <c r="X14"/>
      <c r="Y14"/>
      <c r="Z14"/>
      <c r="AA14"/>
    </row>
    <row r="15" spans="1:28" ht="15.95" customHeight="1" thickBot="1" x14ac:dyDescent="0.3">
      <c r="A15" s="5" t="s">
        <v>8</v>
      </c>
      <c r="B15" s="22">
        <f>SUM(B9:B14)</f>
        <v>22373.946042839998</v>
      </c>
      <c r="C15" s="22">
        <f t="shared" ref="C15:I15" si="11">SUM(C9:C14)</f>
        <v>0</v>
      </c>
      <c r="D15" s="22">
        <f t="shared" si="11"/>
        <v>0</v>
      </c>
      <c r="E15" s="23">
        <f t="shared" si="11"/>
        <v>22373.946042839998</v>
      </c>
      <c r="F15" s="22">
        <f t="shared" si="11"/>
        <v>16675.617701269999</v>
      </c>
      <c r="G15" s="22">
        <f t="shared" si="11"/>
        <v>0</v>
      </c>
      <c r="H15" s="22">
        <f t="shared" si="11"/>
        <v>0</v>
      </c>
      <c r="I15" s="22">
        <f t="shared" si="11"/>
        <v>16675.617701269999</v>
      </c>
      <c r="J15" s="72">
        <f t="shared" si="2"/>
        <v>-0.25468588914352686</v>
      </c>
      <c r="K15" s="6">
        <f>SUM(K9:K14)</f>
        <v>1</v>
      </c>
      <c r="L15" s="6">
        <f t="shared" ref="L15:Q15" si="12">SUM(L9:L14)</f>
        <v>0</v>
      </c>
      <c r="M15" s="6">
        <f t="shared" si="12"/>
        <v>0</v>
      </c>
      <c r="N15" s="7">
        <f t="shared" si="12"/>
        <v>1</v>
      </c>
      <c r="O15" s="6">
        <f t="shared" si="12"/>
        <v>1</v>
      </c>
      <c r="P15" s="6">
        <f t="shared" si="12"/>
        <v>0</v>
      </c>
      <c r="Q15" s="6">
        <f t="shared" si="12"/>
        <v>0</v>
      </c>
      <c r="R15" s="8">
        <f>SUM(R9:R14)</f>
        <v>1</v>
      </c>
    </row>
    <row r="16" spans="1:28" ht="15.95" customHeight="1" x14ac:dyDescent="0.25">
      <c r="A16" s="2" t="s">
        <v>12</v>
      </c>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5.95" customHeight="1" x14ac:dyDescent="0.25">
      <c r="A17" s="2" t="s">
        <v>12</v>
      </c>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5.95" customHeight="1" x14ac:dyDescent="0.25">
      <c r="A18" s="2"/>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5.95" customHeight="1" x14ac:dyDescent="0.25">
      <c r="A19" s="113" t="s">
        <v>54</v>
      </c>
      <c r="B19" s="113"/>
      <c r="C19" s="113"/>
      <c r="D19" s="113"/>
      <c r="E19" s="113"/>
      <c r="F19" s="113"/>
      <c r="G19" s="113"/>
      <c r="H19" s="113"/>
      <c r="I19" s="113"/>
      <c r="J19" s="113"/>
      <c r="K19" s="113"/>
      <c r="L19" s="113"/>
      <c r="M19" s="113"/>
      <c r="N19" s="113"/>
      <c r="O19" s="113"/>
      <c r="P19" s="113"/>
      <c r="Q19" s="113"/>
      <c r="R19" s="113"/>
      <c r="S19" s="1"/>
      <c r="T19" s="1"/>
      <c r="U19" s="1"/>
      <c r="V19" s="1"/>
      <c r="W19" s="1"/>
      <c r="X19" s="1"/>
      <c r="Y19" s="1"/>
      <c r="Z19" s="1"/>
      <c r="AA19" s="1"/>
      <c r="AB19" s="1"/>
    </row>
    <row r="20" spans="1:28" ht="15.95" customHeight="1" thickBo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5.95" customHeight="1" x14ac:dyDescent="0.25">
      <c r="A21" s="43" t="s">
        <v>12</v>
      </c>
      <c r="B21" s="44"/>
      <c r="C21" s="44"/>
      <c r="D21" s="44"/>
      <c r="E21" s="44"/>
      <c r="F21" s="44"/>
      <c r="G21" s="44"/>
      <c r="H21" s="44"/>
      <c r="I21" s="44"/>
      <c r="J21" s="44"/>
      <c r="K21" s="44"/>
      <c r="L21" s="44"/>
      <c r="M21" s="44"/>
      <c r="N21" s="44"/>
      <c r="O21" s="44"/>
      <c r="P21" s="44"/>
      <c r="Q21" s="44"/>
      <c r="R21" s="59"/>
      <c r="S21" s="1"/>
      <c r="T21" s="1"/>
      <c r="U21" s="1"/>
      <c r="V21" s="1"/>
      <c r="W21" s="1"/>
      <c r="X21" s="1"/>
      <c r="Y21" s="1"/>
      <c r="Z21" s="1"/>
      <c r="AA21" s="1"/>
      <c r="AB21" s="1"/>
    </row>
    <row r="22" spans="1:28" ht="15.95" customHeight="1" x14ac:dyDescent="0.25">
      <c r="A22" s="49"/>
      <c r="B22" s="108" t="s">
        <v>37</v>
      </c>
      <c r="C22" s="109"/>
      <c r="D22" s="109"/>
      <c r="E22" s="109"/>
      <c r="F22" s="109"/>
      <c r="G22" s="109"/>
      <c r="H22" s="109"/>
      <c r="I22" s="111"/>
      <c r="J22" s="60"/>
      <c r="K22" s="108" t="s">
        <v>35</v>
      </c>
      <c r="L22" s="109"/>
      <c r="M22" s="109"/>
      <c r="N22" s="109"/>
      <c r="O22" s="109"/>
      <c r="P22" s="109"/>
      <c r="Q22" s="109"/>
      <c r="R22" s="114"/>
    </row>
    <row r="23" spans="1:28" ht="15.95" customHeight="1" x14ac:dyDescent="0.25">
      <c r="A23" s="49"/>
      <c r="B23" s="108">
        <f>+B7</f>
        <v>2020</v>
      </c>
      <c r="C23" s="109"/>
      <c r="D23" s="109"/>
      <c r="E23" s="111"/>
      <c r="F23" s="108">
        <f>+F7</f>
        <v>2021</v>
      </c>
      <c r="G23" s="109"/>
      <c r="H23" s="109"/>
      <c r="I23" s="111"/>
      <c r="J23" s="61" t="s">
        <v>5</v>
      </c>
      <c r="K23" s="108">
        <f>+B23</f>
        <v>2020</v>
      </c>
      <c r="L23" s="109"/>
      <c r="M23" s="109"/>
      <c r="N23" s="111"/>
      <c r="O23" s="108">
        <f>+F23</f>
        <v>2021</v>
      </c>
      <c r="P23" s="109"/>
      <c r="Q23" s="109"/>
      <c r="R23" s="114"/>
    </row>
    <row r="24" spans="1:28" ht="15.95" customHeight="1" thickBot="1" x14ac:dyDescent="0.3">
      <c r="A24" s="53" t="s">
        <v>0</v>
      </c>
      <c r="B24" s="54" t="s">
        <v>27</v>
      </c>
      <c r="C24" s="54" t="s">
        <v>26</v>
      </c>
      <c r="D24" s="54" t="s">
        <v>19</v>
      </c>
      <c r="E24" s="55" t="s">
        <v>4</v>
      </c>
      <c r="F24" s="54" t="s">
        <v>27</v>
      </c>
      <c r="G24" s="54" t="s">
        <v>26</v>
      </c>
      <c r="H24" s="54" t="s">
        <v>19</v>
      </c>
      <c r="I24" s="54" t="s">
        <v>4</v>
      </c>
      <c r="J24" s="62" t="s">
        <v>6</v>
      </c>
      <c r="K24" s="54" t="s">
        <v>27</v>
      </c>
      <c r="L24" s="54" t="s">
        <v>26</v>
      </c>
      <c r="M24" s="54" t="s">
        <v>19</v>
      </c>
      <c r="N24" s="55" t="s">
        <v>4</v>
      </c>
      <c r="O24" s="54" t="s">
        <v>27</v>
      </c>
      <c r="P24" s="54" t="s">
        <v>26</v>
      </c>
      <c r="Q24" s="54" t="s">
        <v>19</v>
      </c>
      <c r="R24" s="63" t="s">
        <v>4</v>
      </c>
    </row>
    <row r="25" spans="1:28" ht="15.95" customHeight="1" thickTop="1" x14ac:dyDescent="0.2">
      <c r="A25" s="13" t="s">
        <v>29</v>
      </c>
      <c r="B25" s="14">
        <v>0</v>
      </c>
      <c r="C25" s="14">
        <v>0</v>
      </c>
      <c r="D25" s="14">
        <v>36</v>
      </c>
      <c r="E25" s="15">
        <f t="shared" ref="E25:E30" si="13">SUM(B25:D25)</f>
        <v>36</v>
      </c>
      <c r="F25" s="14">
        <v>0</v>
      </c>
      <c r="G25" s="14">
        <v>0</v>
      </c>
      <c r="H25" s="14">
        <v>37</v>
      </c>
      <c r="I25" s="14">
        <f t="shared" ref="I25:I30" si="14">SUM(F25:H25)</f>
        <v>37</v>
      </c>
      <c r="J25" s="70">
        <f t="shared" ref="J25:J31" si="15">IF(+E25&gt;0,(+I25-E25)/E25,0)</f>
        <v>2.7777777777777776E-2</v>
      </c>
      <c r="K25" s="29">
        <f t="shared" ref="K25:K30" si="16">IF(B$31 &gt; 0,B25/$B$31,0)</f>
        <v>0</v>
      </c>
      <c r="L25" s="29">
        <f t="shared" ref="L25:L30" si="17">IF(C$31 &gt; 0,C25/$C$31,0)</f>
        <v>0</v>
      </c>
      <c r="M25" s="29">
        <f t="shared" ref="M25:M30" si="18">+D25/$D$31</f>
        <v>1</v>
      </c>
      <c r="N25" s="65">
        <f t="shared" ref="N25:N30" si="19">+E25/$E$31</f>
        <v>2.3779468471177908E-4</v>
      </c>
      <c r="O25" s="29">
        <f t="shared" ref="O25:O30" si="20">IF(F$31 &gt; 0,F25/$F$31,0)</f>
        <v>0</v>
      </c>
      <c r="P25" s="29">
        <f t="shared" ref="P25:P30" si="21">IF(G$31 &gt; 0,G25/$G$31,0)</f>
        <v>0</v>
      </c>
      <c r="Q25" s="29">
        <f t="shared" ref="Q25:Q30" si="22">+H25/$H$31</f>
        <v>1</v>
      </c>
      <c r="R25" s="71">
        <f t="shared" ref="R25:R30" si="23">+I25/$I$31</f>
        <v>2.9661063903785209E-4</v>
      </c>
    </row>
    <row r="26" spans="1:28" ht="15.95" customHeight="1" x14ac:dyDescent="0.2">
      <c r="A26" s="13" t="s">
        <v>9</v>
      </c>
      <c r="B26" s="14">
        <v>107174.91800000001</v>
      </c>
      <c r="C26" s="14">
        <v>0</v>
      </c>
      <c r="D26" s="14">
        <v>0</v>
      </c>
      <c r="E26" s="15">
        <f t="shared" si="13"/>
        <v>107174.91800000001</v>
      </c>
      <c r="F26" s="14">
        <v>81358.694000000003</v>
      </c>
      <c r="G26" s="14">
        <v>0</v>
      </c>
      <c r="H26" s="14">
        <v>0</v>
      </c>
      <c r="I26" s="14">
        <f t="shared" si="14"/>
        <v>81358.694000000003</v>
      </c>
      <c r="J26" s="70">
        <f t="shared" si="15"/>
        <v>-0.24087934454962681</v>
      </c>
      <c r="K26" s="29">
        <f t="shared" si="16"/>
        <v>0.70810243396227157</v>
      </c>
      <c r="L26" s="29">
        <f t="shared" si="17"/>
        <v>0</v>
      </c>
      <c r="M26" s="29">
        <f t="shared" si="18"/>
        <v>0</v>
      </c>
      <c r="N26" s="65">
        <f t="shared" si="19"/>
        <v>0.70793405096724382</v>
      </c>
      <c r="O26" s="29">
        <f t="shared" si="20"/>
        <v>0.65240578667635385</v>
      </c>
      <c r="P26" s="29">
        <f t="shared" si="21"/>
        <v>0</v>
      </c>
      <c r="Q26" s="29">
        <f t="shared" si="22"/>
        <v>0</v>
      </c>
      <c r="R26" s="71">
        <f t="shared" si="23"/>
        <v>0.65221227617905575</v>
      </c>
    </row>
    <row r="27" spans="1:28" ht="15.95" customHeight="1" x14ac:dyDescent="0.2">
      <c r="A27" s="13" t="s">
        <v>10</v>
      </c>
      <c r="B27" s="14">
        <v>2832</v>
      </c>
      <c r="C27" s="14">
        <v>0</v>
      </c>
      <c r="D27" s="14">
        <v>0</v>
      </c>
      <c r="E27" s="15">
        <f t="shared" si="13"/>
        <v>2832</v>
      </c>
      <c r="F27" s="14">
        <v>2793</v>
      </c>
      <c r="G27" s="14">
        <v>0</v>
      </c>
      <c r="H27" s="14">
        <v>0</v>
      </c>
      <c r="I27" s="14">
        <f t="shared" si="14"/>
        <v>2793</v>
      </c>
      <c r="J27" s="70">
        <f t="shared" si="15"/>
        <v>-1.3771186440677966E-2</v>
      </c>
      <c r="K27" s="29">
        <f t="shared" si="16"/>
        <v>1.8710964565246069E-2</v>
      </c>
      <c r="L27" s="29">
        <f t="shared" si="17"/>
        <v>0</v>
      </c>
      <c r="M27" s="29">
        <f t="shared" si="18"/>
        <v>0</v>
      </c>
      <c r="N27" s="65">
        <f t="shared" si="19"/>
        <v>1.870651519732662E-2</v>
      </c>
      <c r="O27" s="29">
        <f t="shared" si="20"/>
        <v>2.2396738106281008E-2</v>
      </c>
      <c r="P27" s="29">
        <f t="shared" si="21"/>
        <v>0</v>
      </c>
      <c r="Q27" s="29">
        <f t="shared" si="22"/>
        <v>0</v>
      </c>
      <c r="R27" s="71">
        <f t="shared" si="23"/>
        <v>2.2390094995478942E-2</v>
      </c>
    </row>
    <row r="28" spans="1:28" ht="15.95" customHeight="1" x14ac:dyDescent="0.2">
      <c r="A28" s="13" t="s">
        <v>11</v>
      </c>
      <c r="B28" s="14">
        <v>19733</v>
      </c>
      <c r="C28" s="14">
        <v>0</v>
      </c>
      <c r="D28" s="14">
        <v>0</v>
      </c>
      <c r="E28" s="15">
        <f t="shared" si="13"/>
        <v>19733</v>
      </c>
      <c r="F28" s="14">
        <v>20693</v>
      </c>
      <c r="G28" s="14">
        <v>0</v>
      </c>
      <c r="H28" s="14">
        <v>0</v>
      </c>
      <c r="I28" s="14">
        <f t="shared" si="14"/>
        <v>20693</v>
      </c>
      <c r="J28" s="70">
        <f t="shared" si="15"/>
        <v>4.8649470430243758E-2</v>
      </c>
      <c r="K28" s="29">
        <f t="shared" si="16"/>
        <v>0.13037551686652565</v>
      </c>
      <c r="L28" s="29">
        <f t="shared" si="17"/>
        <v>0</v>
      </c>
      <c r="M28" s="29">
        <f t="shared" si="18"/>
        <v>0</v>
      </c>
      <c r="N28" s="65">
        <f t="shared" si="19"/>
        <v>0.13034451426159824</v>
      </c>
      <c r="O28" s="29">
        <f t="shared" si="20"/>
        <v>0.16593473026611991</v>
      </c>
      <c r="P28" s="29">
        <f t="shared" si="21"/>
        <v>0</v>
      </c>
      <c r="Q28" s="29">
        <f t="shared" si="22"/>
        <v>0</v>
      </c>
      <c r="R28" s="71">
        <f t="shared" si="23"/>
        <v>0.16588551225973711</v>
      </c>
    </row>
    <row r="29" spans="1:28" ht="15.95" customHeight="1" x14ac:dyDescent="0.2">
      <c r="A29" s="13" t="s">
        <v>21</v>
      </c>
      <c r="B29" s="14">
        <v>4132</v>
      </c>
      <c r="C29" s="14">
        <v>0</v>
      </c>
      <c r="D29" s="14">
        <v>0</v>
      </c>
      <c r="E29" s="15">
        <f t="shared" si="13"/>
        <v>4132</v>
      </c>
      <c r="F29" s="14">
        <v>4669</v>
      </c>
      <c r="G29" s="14">
        <v>0</v>
      </c>
      <c r="H29" s="14">
        <v>0</v>
      </c>
      <c r="I29" s="14">
        <f t="shared" si="14"/>
        <v>4669</v>
      </c>
      <c r="J29" s="70">
        <f t="shared" si="15"/>
        <v>0.12996127783155856</v>
      </c>
      <c r="K29" s="29">
        <f t="shared" si="16"/>
        <v>2.7300037282343485E-2</v>
      </c>
      <c r="L29" s="29">
        <f t="shared" si="17"/>
        <v>0</v>
      </c>
      <c r="M29" s="29">
        <f t="shared" si="18"/>
        <v>0</v>
      </c>
      <c r="N29" s="65">
        <f t="shared" si="19"/>
        <v>2.7293545478585309E-2</v>
      </c>
      <c r="O29" s="29">
        <f t="shared" si="20"/>
        <v>3.744016119521161E-2</v>
      </c>
      <c r="P29" s="29">
        <f t="shared" si="21"/>
        <v>0</v>
      </c>
      <c r="Q29" s="29">
        <f t="shared" si="22"/>
        <v>0</v>
      </c>
      <c r="R29" s="71">
        <f t="shared" si="23"/>
        <v>3.7429056045073822E-2</v>
      </c>
    </row>
    <row r="30" spans="1:28" ht="15.95" customHeight="1" thickBot="1" x14ac:dyDescent="0.25">
      <c r="A30" s="13" t="s">
        <v>13</v>
      </c>
      <c r="B30" s="14">
        <v>17483.186656666661</v>
      </c>
      <c r="C30" s="14">
        <v>0</v>
      </c>
      <c r="D30" s="14">
        <v>0</v>
      </c>
      <c r="E30" s="15">
        <f t="shared" si="13"/>
        <v>17483.186656666661</v>
      </c>
      <c r="F30" s="14">
        <v>15191.965670000001</v>
      </c>
      <c r="G30" s="14">
        <v>0</v>
      </c>
      <c r="H30" s="14">
        <v>0</v>
      </c>
      <c r="I30" s="14">
        <f t="shared" si="14"/>
        <v>15191.965670000001</v>
      </c>
      <c r="J30" s="70">
        <f t="shared" si="15"/>
        <v>-0.13105282415966057</v>
      </c>
      <c r="K30" s="29">
        <f t="shared" si="16"/>
        <v>0.11551104732361327</v>
      </c>
      <c r="L30" s="29">
        <f t="shared" si="17"/>
        <v>0</v>
      </c>
      <c r="M30" s="29">
        <f t="shared" si="18"/>
        <v>0</v>
      </c>
      <c r="N30" s="65">
        <f t="shared" si="19"/>
        <v>0.11548357941053422</v>
      </c>
      <c r="O30" s="29">
        <f t="shared" si="20"/>
        <v>0.12182258375603364</v>
      </c>
      <c r="P30" s="29">
        <f t="shared" si="21"/>
        <v>0</v>
      </c>
      <c r="Q30" s="29">
        <f t="shared" si="22"/>
        <v>0</v>
      </c>
      <c r="R30" s="71">
        <f t="shared" si="23"/>
        <v>0.12178644988161651</v>
      </c>
    </row>
    <row r="31" spans="1:28" ht="15.95" customHeight="1" thickBot="1" x14ac:dyDescent="0.3">
      <c r="A31" s="5" t="s">
        <v>8</v>
      </c>
      <c r="B31" s="22">
        <f t="shared" ref="B31:I31" si="24">SUM(B25:B30)</f>
        <v>151355.10465666666</v>
      </c>
      <c r="C31" s="22">
        <f t="shared" si="24"/>
        <v>0</v>
      </c>
      <c r="D31" s="22">
        <f t="shared" si="24"/>
        <v>36</v>
      </c>
      <c r="E31" s="22">
        <f t="shared" si="24"/>
        <v>151391.10465666666</v>
      </c>
      <c r="F31" s="77">
        <f t="shared" si="24"/>
        <v>124705.65967000001</v>
      </c>
      <c r="G31" s="22">
        <f t="shared" si="24"/>
        <v>0</v>
      </c>
      <c r="H31" s="22">
        <f t="shared" si="24"/>
        <v>37</v>
      </c>
      <c r="I31" s="22">
        <f t="shared" si="24"/>
        <v>124742.65967000001</v>
      </c>
      <c r="J31" s="72">
        <f t="shared" si="15"/>
        <v>-0.17602384926843298</v>
      </c>
      <c r="K31" s="6">
        <f t="shared" ref="K31:R31" si="25">SUM(K25:K30)</f>
        <v>1</v>
      </c>
      <c r="L31" s="6">
        <f t="shared" si="25"/>
        <v>0</v>
      </c>
      <c r="M31" s="6">
        <f t="shared" si="25"/>
        <v>1</v>
      </c>
      <c r="N31" s="7">
        <f t="shared" si="25"/>
        <v>0.99999999999999989</v>
      </c>
      <c r="O31" s="6">
        <f t="shared" si="25"/>
        <v>1</v>
      </c>
      <c r="P31" s="6">
        <f t="shared" si="25"/>
        <v>0</v>
      </c>
      <c r="Q31" s="6">
        <f t="shared" si="25"/>
        <v>1</v>
      </c>
      <c r="R31" s="8">
        <f t="shared" si="25"/>
        <v>1</v>
      </c>
    </row>
    <row r="32" spans="1:28" ht="15.95" customHeight="1" x14ac:dyDescent="0.2">
      <c r="F32" s="103">
        <f>F31/B31-1</f>
        <v>-0.17607232373905168</v>
      </c>
      <c r="G32" s="103" t="e">
        <f t="shared" ref="G32:I32" si="26">G31/C31-1</f>
        <v>#DIV/0!</v>
      </c>
      <c r="H32" s="103">
        <f t="shared" si="26"/>
        <v>2.7777777777777679E-2</v>
      </c>
      <c r="I32" s="103">
        <f t="shared" si="26"/>
        <v>-0.17602384926843295</v>
      </c>
    </row>
    <row r="33" spans="1:1" ht="15.95" customHeight="1" x14ac:dyDescent="0.25">
      <c r="A33" s="2" t="s">
        <v>12</v>
      </c>
    </row>
  </sheetData>
  <dataConsolidate/>
  <mergeCells count="14">
    <mergeCell ref="B22:I22"/>
    <mergeCell ref="B23:E23"/>
    <mergeCell ref="F23:I23"/>
    <mergeCell ref="K23:N23"/>
    <mergeCell ref="O23:R23"/>
    <mergeCell ref="K22:R22"/>
    <mergeCell ref="A3:R3"/>
    <mergeCell ref="A19:R19"/>
    <mergeCell ref="B6:I6"/>
    <mergeCell ref="B7:E7"/>
    <mergeCell ref="F7:I7"/>
    <mergeCell ref="K6:R6"/>
    <mergeCell ref="K7:N7"/>
    <mergeCell ref="O7:R7"/>
  </mergeCells>
  <phoneticPr fontId="0" type="noConversion"/>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ignoredErrors>
    <ignoredError sqref="J31 J15"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Reliance</vt:lpstr>
      <vt:lpstr>usord </vt:lpstr>
      <vt:lpstr>canord</vt:lpstr>
      <vt:lpstr>usgroup</vt:lpstr>
      <vt:lpstr>cangroup</vt:lpstr>
      <vt:lpstr>canord!Print_Area</vt:lpstr>
      <vt:lpstr>'usord '!Print_Area</vt:lpstr>
    </vt:vector>
  </TitlesOfParts>
  <Company>MARC-Life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Kalaichanthiran Sangeeth - NewYork-MARC</dc:creator>
  <cp:lastModifiedBy>Chen Lingxiao - NewYork-MARC</cp:lastModifiedBy>
  <cp:lastPrinted>2020-04-10T13:56:04Z</cp:lastPrinted>
  <dcterms:created xsi:type="dcterms:W3CDTF">1998-03-27T18:48:13Z</dcterms:created>
  <dcterms:modified xsi:type="dcterms:W3CDTF">2022-07-11T16:43:31Z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{588B855D-0472-4F7D-AF49-61E4EE24CAFD}</vt:lpwstr>
  </property>
  <property fmtid="{D5CDD505-2E9C-101B-9397-08002B2CF9AE}" pid="3" name="MSIP_Label_fa63b730-a3c7-42a3-9b82-290f24634197_Enabled">
    <vt:lpwstr>True</vt:lpwstr>
  </property>
  <property fmtid="{D5CDD505-2E9C-101B-9397-08002B2CF9AE}" pid="4" name="MSIP_Label_fa63b730-a3c7-42a3-9b82-290f24634197_SiteId">
    <vt:lpwstr>582259a1-dcaa-4cca-b1cf-e60d3f045ecd</vt:lpwstr>
  </property>
  <property fmtid="{D5CDD505-2E9C-101B-9397-08002B2CF9AE}" pid="5" name="MSIP_Label_fa63b730-a3c7-42a3-9b82-290f24634197_Owner">
    <vt:lpwstr>LCLANTON@munichre.com</vt:lpwstr>
  </property>
  <property fmtid="{D5CDD505-2E9C-101B-9397-08002B2CF9AE}" pid="6" name="MSIP_Label_fa63b730-a3c7-42a3-9b82-290f24634197_SetDate">
    <vt:lpwstr>2020-03-03T14:23:41.4785627Z</vt:lpwstr>
  </property>
  <property fmtid="{D5CDD505-2E9C-101B-9397-08002B2CF9AE}" pid="7" name="MSIP_Label_fa63b730-a3c7-42a3-9b82-290f24634197_Name">
    <vt:lpwstr>Confidential (C3)</vt:lpwstr>
  </property>
  <property fmtid="{D5CDD505-2E9C-101B-9397-08002B2CF9AE}" pid="8" name="MSIP_Label_fa63b730-a3c7-42a3-9b82-290f24634197_Application">
    <vt:lpwstr>Microsoft Azure Information Protection</vt:lpwstr>
  </property>
  <property fmtid="{D5CDD505-2E9C-101B-9397-08002B2CF9AE}" pid="9" name="MSIP_Label_fa63b730-a3c7-42a3-9b82-290f24634197_ActionId">
    <vt:lpwstr>a1dfdf52-3ed4-4a1e-a74d-444e42fa91a8</vt:lpwstr>
  </property>
  <property fmtid="{D5CDD505-2E9C-101B-9397-08002B2CF9AE}" pid="10" name="MSIP_Label_fa63b730-a3c7-42a3-9b82-290f24634197_Extended_MSFT_Method">
    <vt:lpwstr>Manual</vt:lpwstr>
  </property>
  <property fmtid="{D5CDD505-2E9C-101B-9397-08002B2CF9AE}" pid="11" name="MSIP_Label_b6812621-54a3-4807-a8e5-5110932761ab_Enabled">
    <vt:lpwstr>true</vt:lpwstr>
  </property>
  <property fmtid="{D5CDD505-2E9C-101B-9397-08002B2CF9AE}" pid="12" name="MSIP_Label_b6812621-54a3-4807-a8e5-5110932761ab_SetDate">
    <vt:lpwstr>2022-03-25T15:52:09Z</vt:lpwstr>
  </property>
  <property fmtid="{D5CDD505-2E9C-101B-9397-08002B2CF9AE}" pid="13" name="MSIP_Label_b6812621-54a3-4807-a8e5-5110932761ab_Method">
    <vt:lpwstr>Privileged</vt:lpwstr>
  </property>
  <property fmtid="{D5CDD505-2E9C-101B-9397-08002B2CF9AE}" pid="14" name="MSIP_Label_b6812621-54a3-4807-a8e5-5110932761ab_Name">
    <vt:lpwstr>b6812621-54a3-4807-a8e5-5110932761ab</vt:lpwstr>
  </property>
  <property fmtid="{D5CDD505-2E9C-101B-9397-08002B2CF9AE}" pid="15" name="MSIP_Label_b6812621-54a3-4807-a8e5-5110932761ab_SiteId">
    <vt:lpwstr>582259a1-dcaa-4cca-b1cf-e60d3f045ecd</vt:lpwstr>
  </property>
  <property fmtid="{D5CDD505-2E9C-101B-9397-08002B2CF9AE}" pid="16" name="MSIP_Label_b6812621-54a3-4807-a8e5-5110932761ab_ActionId">
    <vt:lpwstr>a1dfdf52-3ed4-4a1e-a74d-444e42fa91a8</vt:lpwstr>
  </property>
  <property fmtid="{D5CDD505-2E9C-101B-9397-08002B2CF9AE}" pid="17" name="MSIP_Label_b6812621-54a3-4807-a8e5-5110932761ab_ContentBits">
    <vt:lpwstr>0</vt:lpwstr>
  </property>
</Properties>
</file>