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M:\SOA Life Surveys\2020 Survey\Final Results\"/>
    </mc:Choice>
  </mc:AlternateContent>
  <xr:revisionPtr revIDLastSave="0" documentId="13_ncr:1_{2C9DA826-E000-4A72-9544-294061036749}" xr6:coauthVersionLast="45" xr6:coauthVersionMax="45" xr10:uidLastSave="{00000000-0000-0000-0000-000000000000}"/>
  <bookViews>
    <workbookView xWindow="-120" yWindow="-120" windowWidth="29040" windowHeight="15840" activeTab="1" xr2:uid="{00000000-000D-0000-FFFF-FFFF00000000}"/>
  </bookViews>
  <sheets>
    <sheet name="Data Reliance" sheetId="6" r:id="rId1"/>
    <sheet name="usord " sheetId="4" r:id="rId2"/>
    <sheet name="canord" sheetId="1" r:id="rId3"/>
    <sheet name="usgroup" sheetId="3" r:id="rId4"/>
    <sheet name="cangroup" sheetId="5"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canord!$A$1:$U$79</definedName>
    <definedName name="_xlnm.Print_Area" localSheetId="1">'usord '!$A$1:$U$79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4" l="1"/>
  <c r="L72" i="1" l="1"/>
  <c r="K72" i="1"/>
  <c r="J72" i="1"/>
  <c r="D72" i="1"/>
  <c r="C72" i="1"/>
  <c r="B72" i="1"/>
  <c r="H72" i="1"/>
  <c r="G72" i="1"/>
  <c r="F72" i="1"/>
  <c r="L21" i="1"/>
  <c r="K21" i="1"/>
  <c r="E21" i="1"/>
  <c r="L76" i="4"/>
  <c r="K76" i="4"/>
  <c r="J76" i="4"/>
  <c r="D76" i="4"/>
  <c r="C76" i="4"/>
  <c r="B76" i="4"/>
  <c r="I22" i="4"/>
  <c r="L22" i="4"/>
  <c r="K22" i="4"/>
  <c r="E22" i="4"/>
  <c r="A72" i="1"/>
  <c r="A76" i="4"/>
  <c r="I21" i="1" l="1"/>
  <c r="M21" i="1" s="1"/>
  <c r="L49" i="4"/>
  <c r="I49" i="4"/>
  <c r="E47" i="1"/>
  <c r="I47" i="1"/>
  <c r="E49" i="4"/>
  <c r="M72" i="1"/>
  <c r="L47" i="1"/>
  <c r="K47" i="1"/>
  <c r="E72" i="1"/>
  <c r="J47" i="1"/>
  <c r="I72" i="1"/>
  <c r="J21" i="1"/>
  <c r="M76" i="4"/>
  <c r="K49" i="4"/>
  <c r="J49" i="4"/>
  <c r="E76" i="4"/>
  <c r="M22" i="4"/>
  <c r="H76" i="4"/>
  <c r="G76" i="4"/>
  <c r="F76" i="4"/>
  <c r="J22" i="4"/>
  <c r="M47" i="1" l="1"/>
  <c r="M49" i="4"/>
  <c r="I76" i="4"/>
  <c r="L46" i="4"/>
  <c r="L42" i="4"/>
  <c r="K46" i="4"/>
  <c r="K42" i="4"/>
  <c r="J46" i="4"/>
  <c r="J42" i="4"/>
  <c r="L19" i="4"/>
  <c r="L15" i="4"/>
  <c r="K19" i="4"/>
  <c r="K15" i="4"/>
  <c r="J19" i="4"/>
  <c r="J10" i="4" l="1"/>
  <c r="L37" i="4"/>
  <c r="J37" i="4"/>
  <c r="K10" i="4"/>
  <c r="J43" i="4"/>
  <c r="L10" i="4"/>
  <c r="K43" i="4"/>
  <c r="L16" i="4"/>
  <c r="K37" i="4"/>
  <c r="J16" i="4"/>
  <c r="L43" i="4"/>
  <c r="K16" i="4"/>
  <c r="K21" i="4" l="1"/>
  <c r="L21" i="4"/>
  <c r="J48" i="4"/>
  <c r="K48" i="4"/>
  <c r="J21" i="4"/>
  <c r="L48" i="4"/>
  <c r="J51" i="4" l="1"/>
  <c r="J24" i="4"/>
  <c r="K51" i="4"/>
  <c r="K24" i="4"/>
  <c r="L51" i="4"/>
  <c r="L24" i="4"/>
  <c r="J50" i="4"/>
  <c r="L23" i="4"/>
  <c r="J23" i="4" l="1"/>
  <c r="K23" i="4"/>
  <c r="K50" i="4"/>
  <c r="J18" i="4"/>
  <c r="K18" i="4"/>
  <c r="K45" i="4"/>
  <c r="L45" i="4"/>
  <c r="L18" i="4"/>
  <c r="L50" i="4"/>
  <c r="J45" i="4"/>
  <c r="L11" i="4" l="1"/>
  <c r="J11" i="4"/>
  <c r="K11" i="4"/>
  <c r="J38" i="4"/>
  <c r="L38" i="4"/>
  <c r="K38" i="4"/>
  <c r="J39" i="4" l="1"/>
  <c r="L39" i="4"/>
  <c r="K39" i="4"/>
  <c r="K12" i="4"/>
  <c r="J12" i="4"/>
  <c r="L12" i="4"/>
  <c r="L13" i="4" l="1"/>
  <c r="J13" i="4"/>
  <c r="K13" i="4"/>
  <c r="J40" i="4"/>
  <c r="L40" i="4"/>
  <c r="K40" i="4"/>
  <c r="K17" i="4" l="1"/>
  <c r="L44" i="4"/>
  <c r="L17" i="4"/>
  <c r="J17" i="4"/>
  <c r="J44" i="4"/>
  <c r="K44" i="4"/>
  <c r="K41" i="4" l="1"/>
  <c r="J41" i="4"/>
  <c r="L41" i="4"/>
  <c r="J14" i="4"/>
  <c r="K14" i="4"/>
  <c r="L14" i="4"/>
  <c r="J47" i="4" l="1"/>
  <c r="K47" i="4"/>
  <c r="J20" i="4"/>
  <c r="L47" i="4"/>
  <c r="K20" i="4"/>
  <c r="L20" i="4"/>
  <c r="E19" i="3"/>
  <c r="E18" i="3"/>
  <c r="E17" i="3"/>
  <c r="E16" i="3"/>
  <c r="E15" i="3"/>
  <c r="E14" i="3"/>
  <c r="E13" i="3"/>
  <c r="E12" i="3"/>
  <c r="E11" i="3"/>
  <c r="E10" i="3"/>
  <c r="E9" i="3"/>
  <c r="E49" i="1"/>
  <c r="E48" i="1"/>
  <c r="E46" i="1"/>
  <c r="E45" i="1"/>
  <c r="E44" i="1"/>
  <c r="E43" i="1"/>
  <c r="E42" i="1"/>
  <c r="E41" i="1"/>
  <c r="E40" i="1"/>
  <c r="E39" i="1"/>
  <c r="E38" i="1"/>
  <c r="E37" i="1"/>
  <c r="E36" i="1"/>
  <c r="E23" i="1"/>
  <c r="E22" i="1"/>
  <c r="E20" i="1"/>
  <c r="E19" i="1"/>
  <c r="E18" i="1"/>
  <c r="E17" i="1"/>
  <c r="E16" i="1"/>
  <c r="E15" i="1"/>
  <c r="E14" i="1"/>
  <c r="E13" i="1"/>
  <c r="E12" i="1"/>
  <c r="E11" i="1"/>
  <c r="E10" i="1"/>
  <c r="L10" i="1" l="1"/>
  <c r="K10" i="1"/>
  <c r="J10" i="1"/>
  <c r="I41" i="1" l="1"/>
  <c r="M41" i="1" s="1"/>
  <c r="L41" i="1"/>
  <c r="K41" i="1"/>
  <c r="J41" i="1"/>
  <c r="B67" i="1"/>
  <c r="C67" i="1"/>
  <c r="D67" i="1"/>
  <c r="F67" i="1"/>
  <c r="G67" i="1"/>
  <c r="H67" i="1"/>
  <c r="J67" i="1"/>
  <c r="K67" i="1"/>
  <c r="L67" i="1"/>
  <c r="A67" i="1"/>
  <c r="I15" i="1"/>
  <c r="L15" i="1"/>
  <c r="K15" i="1"/>
  <c r="J15" i="1"/>
  <c r="I67" i="1" l="1"/>
  <c r="M67" i="1"/>
  <c r="E67" i="1"/>
  <c r="M15" i="1"/>
  <c r="I35" i="3" l="1"/>
  <c r="E35" i="3"/>
  <c r="I13" i="3"/>
  <c r="I42" i="4"/>
  <c r="E42" i="4"/>
  <c r="I15" i="4"/>
  <c r="E15" i="4"/>
  <c r="M42" i="4" l="1"/>
  <c r="M15" i="4"/>
  <c r="I43" i="1" l="1"/>
  <c r="I36" i="1" l="1"/>
  <c r="I10" i="1"/>
  <c r="I37" i="4"/>
  <c r="E37" i="4"/>
  <c r="I10" i="4"/>
  <c r="E10" i="4"/>
  <c r="M10" i="4" l="1"/>
  <c r="M37" i="4"/>
  <c r="M10" i="1"/>
  <c r="I30" i="5"/>
  <c r="E30" i="5"/>
  <c r="I41" i="3"/>
  <c r="E41" i="3"/>
  <c r="I49" i="1"/>
  <c r="I51" i="4"/>
  <c r="E51" i="4"/>
  <c r="I29" i="5"/>
  <c r="E29" i="5"/>
  <c r="I22" i="1"/>
  <c r="M51" i="4" l="1"/>
  <c r="I13" i="5"/>
  <c r="I24" i="4"/>
  <c r="I23" i="1"/>
  <c r="I19" i="3"/>
  <c r="I14" i="5"/>
  <c r="E13" i="5"/>
  <c r="E24" i="4"/>
  <c r="E14" i="5"/>
  <c r="I48" i="1"/>
  <c r="M24" i="4" l="1"/>
  <c r="I28" i="5"/>
  <c r="E28" i="5"/>
  <c r="I46" i="1"/>
  <c r="I47" i="4"/>
  <c r="E47" i="4"/>
  <c r="M47" i="4" l="1"/>
  <c r="I20" i="4"/>
  <c r="I20" i="1"/>
  <c r="I12" i="5"/>
  <c r="E20" i="4"/>
  <c r="E12" i="5"/>
  <c r="E38" i="3"/>
  <c r="I16" i="3"/>
  <c r="E18" i="4"/>
  <c r="M20" i="4" l="1"/>
  <c r="I45" i="4"/>
  <c r="E45" i="4"/>
  <c r="I18" i="4"/>
  <c r="M18" i="4" s="1"/>
  <c r="I44" i="1"/>
  <c r="I38" i="3"/>
  <c r="I18" i="1"/>
  <c r="M45" i="4" l="1"/>
  <c r="E27" i="5"/>
  <c r="I17" i="1"/>
  <c r="I27" i="5"/>
  <c r="I11" i="5"/>
  <c r="E11" i="5"/>
  <c r="E26" i="5"/>
  <c r="I10" i="5"/>
  <c r="E10" i="5" l="1"/>
  <c r="I16" i="1"/>
  <c r="I42" i="1"/>
  <c r="I26" i="5"/>
  <c r="E34" i="3"/>
  <c r="I12" i="3"/>
  <c r="I34" i="3" l="1"/>
  <c r="I12" i="1"/>
  <c r="I32" i="3"/>
  <c r="I39" i="4"/>
  <c r="E39" i="4"/>
  <c r="I12" i="4"/>
  <c r="E12" i="4"/>
  <c r="M39" i="4" l="1"/>
  <c r="M12" i="4"/>
  <c r="I10" i="3"/>
  <c r="I38" i="1"/>
  <c r="E32" i="3"/>
  <c r="I39" i="3"/>
  <c r="E39" i="3"/>
  <c r="I17" i="3"/>
  <c r="I48" i="4"/>
  <c r="E48" i="4"/>
  <c r="I21" i="4"/>
  <c r="E21" i="4"/>
  <c r="M48" i="4" l="1"/>
  <c r="M21" i="4"/>
  <c r="I45" i="1"/>
  <c r="I19" i="1" l="1"/>
  <c r="I40" i="3"/>
  <c r="E40" i="3"/>
  <c r="I18" i="3"/>
  <c r="I50" i="4"/>
  <c r="E50" i="4"/>
  <c r="I23" i="4"/>
  <c r="E23" i="4"/>
  <c r="M23" i="4" l="1"/>
  <c r="M50" i="4"/>
  <c r="I19" i="4"/>
  <c r="E19" i="4"/>
  <c r="I46" i="4"/>
  <c r="E46" i="4"/>
  <c r="M46" i="4" l="1"/>
  <c r="M19" i="4"/>
  <c r="I36" i="3"/>
  <c r="E36" i="3"/>
  <c r="I14" i="3"/>
  <c r="I17" i="4" l="1"/>
  <c r="I15" i="3"/>
  <c r="E17" i="4"/>
  <c r="I44" i="4"/>
  <c r="I37" i="3"/>
  <c r="E44" i="4"/>
  <c r="E37" i="3"/>
  <c r="I43" i="4"/>
  <c r="M17" i="4" l="1"/>
  <c r="M44" i="4"/>
  <c r="E16" i="4"/>
  <c r="E43" i="4"/>
  <c r="I16" i="4"/>
  <c r="M43" i="4" l="1"/>
  <c r="M16" i="4"/>
  <c r="I14" i="4"/>
  <c r="I14" i="1"/>
  <c r="I11" i="3"/>
  <c r="E14" i="4"/>
  <c r="I41" i="4"/>
  <c r="I40" i="1"/>
  <c r="I33" i="3"/>
  <c r="E41" i="4"/>
  <c r="E33" i="3"/>
  <c r="M41" i="4" l="1"/>
  <c r="M14" i="4"/>
  <c r="I39" i="1"/>
  <c r="I13" i="1"/>
  <c r="I13" i="4" l="1"/>
  <c r="E13" i="4"/>
  <c r="I40" i="4"/>
  <c r="E40" i="4"/>
  <c r="M40" i="4" l="1"/>
  <c r="M13" i="4"/>
  <c r="E38" i="4"/>
  <c r="E31" i="3"/>
  <c r="E25" i="5"/>
  <c r="I38" i="4"/>
  <c r="I37" i="1"/>
  <c r="I50" i="1" s="1"/>
  <c r="I31" i="3"/>
  <c r="I25" i="5"/>
  <c r="I11" i="4"/>
  <c r="E11" i="4"/>
  <c r="E24" i="1"/>
  <c r="Q21" i="1" s="1"/>
  <c r="E20" i="3"/>
  <c r="E9" i="5"/>
  <c r="I11" i="1"/>
  <c r="I24" i="1" s="1"/>
  <c r="I9" i="3"/>
  <c r="I9" i="5"/>
  <c r="I15" i="5" s="1"/>
  <c r="R10" i="5" s="1"/>
  <c r="F7" i="3"/>
  <c r="F7" i="5" s="1"/>
  <c r="B7" i="3"/>
  <c r="K7" i="3" s="1"/>
  <c r="M49" i="1"/>
  <c r="M48" i="1"/>
  <c r="M46" i="1"/>
  <c r="M43" i="1"/>
  <c r="M38" i="1"/>
  <c r="C69" i="1"/>
  <c r="M23" i="1"/>
  <c r="M22" i="1"/>
  <c r="M20" i="1"/>
  <c r="M16" i="1"/>
  <c r="F24" i="1"/>
  <c r="F8" i="1"/>
  <c r="R8" i="1" s="1"/>
  <c r="B8" i="1"/>
  <c r="B34" i="1" s="1"/>
  <c r="H65" i="4"/>
  <c r="G65" i="4"/>
  <c r="F65" i="4"/>
  <c r="F50" i="1"/>
  <c r="R47" i="1" s="1"/>
  <c r="F25" i="4"/>
  <c r="R22" i="4" s="1"/>
  <c r="B50" i="1"/>
  <c r="N47" i="1" s="1"/>
  <c r="L65" i="4"/>
  <c r="K65" i="4"/>
  <c r="J65" i="4"/>
  <c r="D65" i="4"/>
  <c r="C65" i="4"/>
  <c r="B65" i="4"/>
  <c r="A65" i="4"/>
  <c r="J38" i="3"/>
  <c r="F64" i="1"/>
  <c r="L48" i="1"/>
  <c r="K48" i="1"/>
  <c r="J48" i="1"/>
  <c r="L46" i="1"/>
  <c r="K46" i="1"/>
  <c r="J46" i="1"/>
  <c r="L44" i="1"/>
  <c r="K44" i="1"/>
  <c r="J44" i="1"/>
  <c r="L43" i="1"/>
  <c r="L42" i="1"/>
  <c r="K42" i="1"/>
  <c r="J42" i="1"/>
  <c r="L40" i="1"/>
  <c r="K40" i="1"/>
  <c r="J40" i="1"/>
  <c r="L39" i="1"/>
  <c r="K39" i="1"/>
  <c r="J39" i="1"/>
  <c r="L38" i="1"/>
  <c r="K38" i="1"/>
  <c r="J38" i="1"/>
  <c r="L37" i="1"/>
  <c r="K37" i="1"/>
  <c r="J37" i="1"/>
  <c r="L36" i="1"/>
  <c r="K36" i="1"/>
  <c r="J36" i="1"/>
  <c r="L22" i="1"/>
  <c r="K22" i="1"/>
  <c r="J22" i="1"/>
  <c r="L20" i="1"/>
  <c r="K20" i="1"/>
  <c r="J20" i="1"/>
  <c r="L18" i="1"/>
  <c r="K18" i="1"/>
  <c r="J18" i="1"/>
  <c r="L17" i="1"/>
  <c r="K17" i="1"/>
  <c r="L16" i="1"/>
  <c r="K16" i="1"/>
  <c r="J16" i="1"/>
  <c r="L14" i="1"/>
  <c r="K14" i="1"/>
  <c r="J14" i="1"/>
  <c r="L13" i="1"/>
  <c r="K13" i="1"/>
  <c r="J13" i="1"/>
  <c r="L12" i="1"/>
  <c r="K12" i="1"/>
  <c r="J12" i="1"/>
  <c r="L11" i="1"/>
  <c r="K11" i="1"/>
  <c r="J11" i="1"/>
  <c r="M44" i="1"/>
  <c r="M42" i="1"/>
  <c r="M18" i="1"/>
  <c r="M14" i="1"/>
  <c r="M13" i="1"/>
  <c r="M12" i="1"/>
  <c r="A66" i="4"/>
  <c r="L62" i="1"/>
  <c r="H73" i="4"/>
  <c r="A70" i="4"/>
  <c r="J10" i="3"/>
  <c r="D62" i="1"/>
  <c r="A81" i="4"/>
  <c r="H31" i="5"/>
  <c r="Q27" i="5" s="1"/>
  <c r="G31" i="5"/>
  <c r="P27" i="5" s="1"/>
  <c r="D31" i="5"/>
  <c r="M26" i="5" s="1"/>
  <c r="C31" i="5"/>
  <c r="L27" i="5" s="1"/>
  <c r="B31" i="5"/>
  <c r="K25" i="5" s="1"/>
  <c r="F31" i="5"/>
  <c r="O26" i="5" s="1"/>
  <c r="J30" i="5"/>
  <c r="H15" i="5"/>
  <c r="Q13" i="5" s="1"/>
  <c r="G15" i="5"/>
  <c r="P13" i="5" s="1"/>
  <c r="F15" i="5"/>
  <c r="O14" i="5" s="1"/>
  <c r="D15" i="5"/>
  <c r="M12" i="5" s="1"/>
  <c r="C15" i="5"/>
  <c r="L10" i="5" s="1"/>
  <c r="B15" i="5"/>
  <c r="K9" i="5" s="1"/>
  <c r="L63" i="1"/>
  <c r="K63" i="1"/>
  <c r="J63" i="1"/>
  <c r="H63" i="1"/>
  <c r="G63" i="1"/>
  <c r="F63" i="1"/>
  <c r="D63" i="1"/>
  <c r="C63" i="1"/>
  <c r="B63" i="1"/>
  <c r="A63" i="1"/>
  <c r="L66" i="4"/>
  <c r="K66" i="4"/>
  <c r="J66" i="4"/>
  <c r="H66" i="4"/>
  <c r="G66" i="4"/>
  <c r="F66" i="4"/>
  <c r="D66" i="4"/>
  <c r="C66" i="4"/>
  <c r="B66" i="4"/>
  <c r="J17" i="3"/>
  <c r="J39" i="3"/>
  <c r="J29" i="5"/>
  <c r="J28" i="5"/>
  <c r="J27" i="5"/>
  <c r="J26" i="5"/>
  <c r="H42" i="3"/>
  <c r="G42" i="3"/>
  <c r="F42" i="3"/>
  <c r="D42" i="3"/>
  <c r="C42" i="3"/>
  <c r="L40" i="3" s="1"/>
  <c r="B42" i="3"/>
  <c r="K41" i="3" s="1"/>
  <c r="J41" i="3"/>
  <c r="J36" i="3"/>
  <c r="J35" i="3"/>
  <c r="J34" i="3"/>
  <c r="J32" i="3"/>
  <c r="B20" i="3"/>
  <c r="D50" i="1"/>
  <c r="P47" i="1" s="1"/>
  <c r="M39" i="1"/>
  <c r="H61" i="1"/>
  <c r="K62" i="1"/>
  <c r="J62" i="1"/>
  <c r="H62" i="1"/>
  <c r="G62" i="1"/>
  <c r="F62" i="1"/>
  <c r="C62" i="1"/>
  <c r="B62" i="1"/>
  <c r="A62" i="1"/>
  <c r="L75" i="4"/>
  <c r="K75" i="4"/>
  <c r="J75" i="4"/>
  <c r="H75" i="4"/>
  <c r="G75" i="4"/>
  <c r="F75" i="4"/>
  <c r="D75" i="4"/>
  <c r="C75" i="4"/>
  <c r="B75" i="4"/>
  <c r="A75" i="4"/>
  <c r="B66" i="1"/>
  <c r="F20" i="3"/>
  <c r="H20" i="3"/>
  <c r="G20" i="3"/>
  <c r="D20" i="3"/>
  <c r="C20" i="3"/>
  <c r="L73" i="1"/>
  <c r="K73" i="1"/>
  <c r="J73" i="1"/>
  <c r="H73" i="1"/>
  <c r="G73" i="1"/>
  <c r="F73" i="1"/>
  <c r="A78" i="4"/>
  <c r="A77" i="4"/>
  <c r="A74" i="4"/>
  <c r="A73" i="4"/>
  <c r="A72" i="4"/>
  <c r="A71" i="4"/>
  <c r="A69" i="4"/>
  <c r="A68" i="4"/>
  <c r="A67" i="4"/>
  <c r="A64" i="4"/>
  <c r="D73" i="1"/>
  <c r="C73" i="1"/>
  <c r="B73" i="1"/>
  <c r="L70" i="1"/>
  <c r="K70" i="1"/>
  <c r="J70" i="1"/>
  <c r="G70" i="1"/>
  <c r="F70" i="1"/>
  <c r="C70" i="1"/>
  <c r="B70" i="1"/>
  <c r="A70" i="1"/>
  <c r="J11" i="5"/>
  <c r="B64" i="4"/>
  <c r="C64" i="4"/>
  <c r="D64" i="4"/>
  <c r="B67" i="4"/>
  <c r="C67" i="4"/>
  <c r="D67" i="4"/>
  <c r="B68" i="4"/>
  <c r="C68" i="4"/>
  <c r="D68" i="4"/>
  <c r="B69" i="4"/>
  <c r="C69" i="4"/>
  <c r="D69" i="4"/>
  <c r="B70" i="4"/>
  <c r="C70" i="4"/>
  <c r="D70" i="4"/>
  <c r="B71" i="4"/>
  <c r="C71" i="4"/>
  <c r="D71" i="4"/>
  <c r="B72" i="4"/>
  <c r="C72" i="4"/>
  <c r="D72" i="4"/>
  <c r="B73" i="4"/>
  <c r="C73" i="4"/>
  <c r="D73" i="4"/>
  <c r="B74" i="4"/>
  <c r="C74" i="4"/>
  <c r="D74" i="4"/>
  <c r="B77" i="4"/>
  <c r="C77" i="4"/>
  <c r="D77" i="4"/>
  <c r="B78" i="4"/>
  <c r="C78" i="4"/>
  <c r="D78" i="4"/>
  <c r="J49" i="1"/>
  <c r="J45" i="1"/>
  <c r="K49" i="1"/>
  <c r="K45" i="1"/>
  <c r="L49" i="1"/>
  <c r="G24" i="1"/>
  <c r="L23" i="1"/>
  <c r="K23" i="1"/>
  <c r="J23" i="1"/>
  <c r="L19" i="1"/>
  <c r="K19" i="1"/>
  <c r="J19" i="1"/>
  <c r="C25" i="4"/>
  <c r="O22" i="4" s="1"/>
  <c r="G25" i="4"/>
  <c r="S22" i="4" s="1"/>
  <c r="D25" i="4"/>
  <c r="P22" i="4" s="1"/>
  <c r="H25" i="4"/>
  <c r="T22" i="4" s="1"/>
  <c r="F52" i="4"/>
  <c r="R49" i="4" s="1"/>
  <c r="B52" i="4"/>
  <c r="C52" i="4"/>
  <c r="O49" i="4" s="1"/>
  <c r="G52" i="4"/>
  <c r="S49" i="4" s="1"/>
  <c r="D52" i="4"/>
  <c r="P49" i="4" s="1"/>
  <c r="H52" i="4"/>
  <c r="T49" i="4" s="1"/>
  <c r="M19" i="1"/>
  <c r="J14" i="3"/>
  <c r="J12" i="3"/>
  <c r="J15" i="3"/>
  <c r="J19" i="3"/>
  <c r="A77" i="1"/>
  <c r="A74" i="1"/>
  <c r="A73" i="1"/>
  <c r="A71" i="1"/>
  <c r="A69" i="1"/>
  <c r="A68" i="1"/>
  <c r="A66" i="1"/>
  <c r="A65" i="1"/>
  <c r="A64" i="1"/>
  <c r="A61" i="1"/>
  <c r="B1" i="1"/>
  <c r="B61" i="1"/>
  <c r="C61" i="1"/>
  <c r="D61" i="1"/>
  <c r="F61" i="1"/>
  <c r="G61" i="1"/>
  <c r="J61" i="1"/>
  <c r="K61" i="1"/>
  <c r="L61" i="1"/>
  <c r="B64" i="1"/>
  <c r="C64" i="1"/>
  <c r="D64" i="1"/>
  <c r="G64" i="1"/>
  <c r="H64" i="1"/>
  <c r="J64" i="1"/>
  <c r="K64" i="1"/>
  <c r="L64" i="1"/>
  <c r="B65" i="1"/>
  <c r="C65" i="1"/>
  <c r="D65" i="1"/>
  <c r="F65" i="1"/>
  <c r="G65" i="1"/>
  <c r="H65" i="1"/>
  <c r="J65" i="1"/>
  <c r="K65" i="1"/>
  <c r="L65" i="1"/>
  <c r="C66" i="1"/>
  <c r="D66" i="1"/>
  <c r="F66" i="1"/>
  <c r="G66" i="1"/>
  <c r="H66" i="1"/>
  <c r="J66" i="1"/>
  <c r="K66" i="1"/>
  <c r="L66" i="1"/>
  <c r="B68" i="1"/>
  <c r="C68" i="1"/>
  <c r="D68" i="1"/>
  <c r="F68" i="1"/>
  <c r="G68" i="1"/>
  <c r="H68" i="1"/>
  <c r="J68" i="1"/>
  <c r="K68" i="1"/>
  <c r="L68" i="1"/>
  <c r="D69" i="1"/>
  <c r="G69" i="1"/>
  <c r="H69" i="1"/>
  <c r="L69" i="1"/>
  <c r="B71" i="1"/>
  <c r="C71" i="1"/>
  <c r="D71" i="1"/>
  <c r="F71" i="1"/>
  <c r="G71" i="1"/>
  <c r="H71" i="1"/>
  <c r="J71" i="1"/>
  <c r="K71" i="1"/>
  <c r="L71" i="1"/>
  <c r="B74" i="1"/>
  <c r="C74" i="1"/>
  <c r="D74" i="1"/>
  <c r="F74" i="1"/>
  <c r="G74" i="1"/>
  <c r="H74" i="1"/>
  <c r="J74" i="1"/>
  <c r="K74" i="1"/>
  <c r="L74" i="1"/>
  <c r="O8" i="4"/>
  <c r="S8" i="4"/>
  <c r="B62" i="4"/>
  <c r="F62" i="4"/>
  <c r="J62" i="4" s="1"/>
  <c r="S35" i="4"/>
  <c r="F64" i="4"/>
  <c r="G64" i="4"/>
  <c r="H64" i="4"/>
  <c r="J64" i="4"/>
  <c r="K64" i="4"/>
  <c r="L64" i="4"/>
  <c r="F67" i="4"/>
  <c r="G67" i="4"/>
  <c r="H67" i="4"/>
  <c r="J67" i="4"/>
  <c r="K67" i="4"/>
  <c r="L67" i="4"/>
  <c r="F68" i="4"/>
  <c r="G68" i="4"/>
  <c r="H68" i="4"/>
  <c r="J68" i="4"/>
  <c r="K68" i="4"/>
  <c r="L68" i="4"/>
  <c r="F69" i="4"/>
  <c r="G69" i="4"/>
  <c r="H69" i="4"/>
  <c r="J69" i="4"/>
  <c r="K69" i="4"/>
  <c r="L69" i="4"/>
  <c r="F70" i="4"/>
  <c r="G70" i="4"/>
  <c r="H70" i="4"/>
  <c r="J70" i="4"/>
  <c r="K70" i="4"/>
  <c r="L70" i="4"/>
  <c r="G71" i="4"/>
  <c r="H71" i="4"/>
  <c r="J71" i="4"/>
  <c r="K71" i="4"/>
  <c r="L71" i="4"/>
  <c r="F72" i="4"/>
  <c r="G72" i="4"/>
  <c r="H72" i="4"/>
  <c r="J72" i="4"/>
  <c r="K72" i="4"/>
  <c r="L72" i="4"/>
  <c r="F73" i="4"/>
  <c r="G73" i="4"/>
  <c r="J73" i="4"/>
  <c r="K73" i="4"/>
  <c r="L73" i="4"/>
  <c r="F74" i="4"/>
  <c r="G74" i="4"/>
  <c r="H74" i="4"/>
  <c r="J74" i="4"/>
  <c r="K74" i="4"/>
  <c r="L74" i="4"/>
  <c r="F77" i="4"/>
  <c r="G77" i="4"/>
  <c r="H77" i="4"/>
  <c r="J77" i="4"/>
  <c r="K77" i="4"/>
  <c r="L77" i="4"/>
  <c r="F78" i="4"/>
  <c r="G78" i="4"/>
  <c r="H78" i="4"/>
  <c r="J78" i="4"/>
  <c r="K78" i="4"/>
  <c r="L78" i="4"/>
  <c r="C24" i="1"/>
  <c r="L45" i="1"/>
  <c r="D70" i="1"/>
  <c r="H70" i="1"/>
  <c r="H50" i="1"/>
  <c r="T47" i="1" s="1"/>
  <c r="H24" i="1"/>
  <c r="D24" i="1"/>
  <c r="B25" i="4"/>
  <c r="N16" i="4" s="1"/>
  <c r="G50" i="1"/>
  <c r="S47" i="1" s="1"/>
  <c r="K69" i="1"/>
  <c r="F71" i="4"/>
  <c r="J18" i="3"/>
  <c r="B69" i="1"/>
  <c r="J40" i="3"/>
  <c r="J16" i="3"/>
  <c r="J43" i="1"/>
  <c r="J69" i="1"/>
  <c r="M40" i="1"/>
  <c r="M36" i="1"/>
  <c r="J10" i="5"/>
  <c r="O35" i="4"/>
  <c r="J14" i="5"/>
  <c r="J12" i="5"/>
  <c r="J37" i="3"/>
  <c r="J33" i="3"/>
  <c r="J13" i="3"/>
  <c r="M45" i="1"/>
  <c r="K43" i="1"/>
  <c r="C50" i="1"/>
  <c r="O47" i="1" s="1"/>
  <c r="F69" i="1"/>
  <c r="J17" i="1"/>
  <c r="B24" i="1"/>
  <c r="M17" i="1"/>
  <c r="J13" i="5"/>
  <c r="N23" i="4" l="1"/>
  <c r="N22" i="4"/>
  <c r="U41" i="1"/>
  <c r="U47" i="1"/>
  <c r="T10" i="1"/>
  <c r="T21" i="1"/>
  <c r="R10" i="1"/>
  <c r="R21" i="1"/>
  <c r="U10" i="1"/>
  <c r="U21" i="1"/>
  <c r="S10" i="1"/>
  <c r="S21" i="1"/>
  <c r="P10" i="1"/>
  <c r="P21" i="1"/>
  <c r="N10" i="1"/>
  <c r="N21" i="1"/>
  <c r="O10" i="1"/>
  <c r="O21" i="1"/>
  <c r="J52" i="4"/>
  <c r="N49" i="4"/>
  <c r="P15" i="4"/>
  <c r="L25" i="4"/>
  <c r="P19" i="4"/>
  <c r="P10" i="4"/>
  <c r="P16" i="4"/>
  <c r="P21" i="4"/>
  <c r="P24" i="4"/>
  <c r="P23" i="4"/>
  <c r="P18" i="4"/>
  <c r="P11" i="4"/>
  <c r="P12" i="4"/>
  <c r="P13" i="4"/>
  <c r="P17" i="4"/>
  <c r="P14" i="4"/>
  <c r="P20" i="4"/>
  <c r="S19" i="4"/>
  <c r="S15" i="4"/>
  <c r="S10" i="4"/>
  <c r="S16" i="4"/>
  <c r="S21" i="4"/>
  <c r="S24" i="4"/>
  <c r="S18" i="4"/>
  <c r="S23" i="4"/>
  <c r="S11" i="4"/>
  <c r="S12" i="4"/>
  <c r="S13" i="4"/>
  <c r="S17" i="4"/>
  <c r="S14" i="4"/>
  <c r="S20" i="4"/>
  <c r="P46" i="4"/>
  <c r="L52" i="4"/>
  <c r="P42" i="4"/>
  <c r="P43" i="4"/>
  <c r="P37" i="4"/>
  <c r="P48" i="4"/>
  <c r="P51" i="4"/>
  <c r="P45" i="4"/>
  <c r="P50" i="4"/>
  <c r="P38" i="4"/>
  <c r="P39" i="4"/>
  <c r="P40" i="4"/>
  <c r="P44" i="4"/>
  <c r="P41" i="4"/>
  <c r="P47" i="4"/>
  <c r="O15" i="4"/>
  <c r="K25" i="4"/>
  <c r="O19" i="4"/>
  <c r="O16" i="4"/>
  <c r="O10" i="4"/>
  <c r="O21" i="4"/>
  <c r="O24" i="4"/>
  <c r="O18" i="4"/>
  <c r="O23" i="4"/>
  <c r="O11" i="4"/>
  <c r="O12" i="4"/>
  <c r="O13" i="4"/>
  <c r="O17" i="4"/>
  <c r="O14" i="4"/>
  <c r="O20" i="4"/>
  <c r="Q31" i="3"/>
  <c r="Q38" i="3"/>
  <c r="Q32" i="3"/>
  <c r="Q37" i="3"/>
  <c r="Q33" i="3"/>
  <c r="Q39" i="3"/>
  <c r="Q36" i="3"/>
  <c r="Q40" i="3"/>
  <c r="Q35" i="3"/>
  <c r="Q41" i="3"/>
  <c r="Q34" i="3"/>
  <c r="I25" i="4"/>
  <c r="U22" i="4" s="1"/>
  <c r="S46" i="4"/>
  <c r="S42" i="4"/>
  <c r="S37" i="4"/>
  <c r="S43" i="4"/>
  <c r="S48" i="4"/>
  <c r="S51" i="4"/>
  <c r="S45" i="4"/>
  <c r="S50" i="4"/>
  <c r="S38" i="4"/>
  <c r="S39" i="4"/>
  <c r="S40" i="4"/>
  <c r="S44" i="4"/>
  <c r="S41" i="4"/>
  <c r="S47" i="4"/>
  <c r="T42" i="4"/>
  <c r="T46" i="4"/>
  <c r="T43" i="4"/>
  <c r="T37" i="4"/>
  <c r="T48" i="4"/>
  <c r="T51" i="4"/>
  <c r="T50" i="4"/>
  <c r="T45" i="4"/>
  <c r="T38" i="4"/>
  <c r="T39" i="4"/>
  <c r="T40" i="4"/>
  <c r="T44" i="4"/>
  <c r="T41" i="4"/>
  <c r="T47" i="4"/>
  <c r="M11" i="4"/>
  <c r="N15" i="4"/>
  <c r="J25" i="4"/>
  <c r="N19" i="4"/>
  <c r="N10" i="4"/>
  <c r="N21" i="4"/>
  <c r="N24" i="4"/>
  <c r="N18" i="4"/>
  <c r="N11" i="4"/>
  <c r="N12" i="4"/>
  <c r="N13" i="4"/>
  <c r="N17" i="4"/>
  <c r="N14" i="4"/>
  <c r="N20" i="4"/>
  <c r="O42" i="4"/>
  <c r="K52" i="4"/>
  <c r="O46" i="4"/>
  <c r="O37" i="4"/>
  <c r="O43" i="4"/>
  <c r="O48" i="4"/>
  <c r="O51" i="4"/>
  <c r="O50" i="4"/>
  <c r="O45" i="4"/>
  <c r="O38" i="4"/>
  <c r="O39" i="4"/>
  <c r="O40" i="4"/>
  <c r="O44" i="4"/>
  <c r="O41" i="4"/>
  <c r="O47" i="4"/>
  <c r="L13" i="3"/>
  <c r="L19" i="3"/>
  <c r="L12" i="3"/>
  <c r="L14" i="3"/>
  <c r="L18" i="3"/>
  <c r="L11" i="3"/>
  <c r="L17" i="3"/>
  <c r="L10" i="3"/>
  <c r="L9" i="3"/>
  <c r="L16" i="3"/>
  <c r="L15" i="3"/>
  <c r="I20" i="3"/>
  <c r="R9" i="3" s="1"/>
  <c r="I42" i="3"/>
  <c r="R31" i="3" s="1"/>
  <c r="N42" i="4"/>
  <c r="N46" i="4"/>
  <c r="N43" i="4"/>
  <c r="N37" i="4"/>
  <c r="N48" i="4"/>
  <c r="N51" i="4"/>
  <c r="N50" i="4"/>
  <c r="N45" i="4"/>
  <c r="N38" i="4"/>
  <c r="N39" i="4"/>
  <c r="N40" i="4"/>
  <c r="N44" i="4"/>
  <c r="N41" i="4"/>
  <c r="N47" i="4"/>
  <c r="M9" i="3"/>
  <c r="M17" i="3"/>
  <c r="M16" i="3"/>
  <c r="M15" i="3"/>
  <c r="M10" i="3"/>
  <c r="M14" i="3"/>
  <c r="M11" i="3"/>
  <c r="M13" i="3"/>
  <c r="M18" i="3"/>
  <c r="M19" i="3"/>
  <c r="M12" i="3"/>
  <c r="O39" i="3"/>
  <c r="O31" i="3"/>
  <c r="E52" i="4"/>
  <c r="M38" i="4"/>
  <c r="R42" i="4"/>
  <c r="R46" i="4"/>
  <c r="R43" i="4"/>
  <c r="R37" i="4"/>
  <c r="R48" i="4"/>
  <c r="R51" i="4"/>
  <c r="R45" i="4"/>
  <c r="R50" i="4"/>
  <c r="R38" i="4"/>
  <c r="R39" i="4"/>
  <c r="R40" i="4"/>
  <c r="R44" i="4"/>
  <c r="R41" i="4"/>
  <c r="R47" i="4"/>
  <c r="P13" i="3"/>
  <c r="P19" i="3"/>
  <c r="P12" i="3"/>
  <c r="P18" i="3"/>
  <c r="P11" i="3"/>
  <c r="P14" i="3"/>
  <c r="P17" i="3"/>
  <c r="P10" i="3"/>
  <c r="P15" i="3"/>
  <c r="P9" i="3"/>
  <c r="P16" i="3"/>
  <c r="I52" i="4"/>
  <c r="O13" i="3"/>
  <c r="O12" i="3"/>
  <c r="O17" i="3"/>
  <c r="O19" i="3"/>
  <c r="O18" i="3"/>
  <c r="O16" i="3"/>
  <c r="O9" i="3"/>
  <c r="O10" i="3"/>
  <c r="O15" i="3"/>
  <c r="O14" i="3"/>
  <c r="O11" i="3"/>
  <c r="P39" i="3"/>
  <c r="P31" i="3"/>
  <c r="T19" i="4"/>
  <c r="T15" i="4"/>
  <c r="T16" i="4"/>
  <c r="T10" i="4"/>
  <c r="T24" i="4"/>
  <c r="T21" i="4"/>
  <c r="T23" i="4"/>
  <c r="T18" i="4"/>
  <c r="T11" i="4"/>
  <c r="T12" i="4"/>
  <c r="T13" i="4"/>
  <c r="T17" i="4"/>
  <c r="T14" i="4"/>
  <c r="T20" i="4"/>
  <c r="Q9" i="3"/>
  <c r="Q18" i="3"/>
  <c r="Q17" i="3"/>
  <c r="Q16" i="3"/>
  <c r="Q11" i="3"/>
  <c r="Q15" i="3"/>
  <c r="Q14" i="3"/>
  <c r="Q10" i="3"/>
  <c r="Q13" i="3"/>
  <c r="Q19" i="3"/>
  <c r="Q12" i="3"/>
  <c r="K9" i="3"/>
  <c r="K16" i="3"/>
  <c r="K11" i="3"/>
  <c r="K15" i="3"/>
  <c r="K18" i="3"/>
  <c r="K14" i="3"/>
  <c r="K10" i="3"/>
  <c r="K13" i="3"/>
  <c r="K19" i="3"/>
  <c r="K12" i="3"/>
  <c r="K17" i="3"/>
  <c r="M35" i="3"/>
  <c r="M34" i="3"/>
  <c r="M39" i="3"/>
  <c r="M41" i="3"/>
  <c r="M38" i="3"/>
  <c r="M40" i="3"/>
  <c r="M31" i="3"/>
  <c r="M32" i="3"/>
  <c r="M37" i="3"/>
  <c r="M36" i="3"/>
  <c r="M33" i="3"/>
  <c r="R15" i="4"/>
  <c r="R19" i="4"/>
  <c r="R16" i="4"/>
  <c r="R10" i="4"/>
  <c r="R21" i="4"/>
  <c r="R24" i="4"/>
  <c r="R18" i="4"/>
  <c r="R23" i="4"/>
  <c r="R11" i="4"/>
  <c r="R12" i="4"/>
  <c r="R13" i="4"/>
  <c r="R17" i="4"/>
  <c r="R14" i="4"/>
  <c r="R20" i="4"/>
  <c r="N13" i="3"/>
  <c r="N12" i="3"/>
  <c r="N15" i="3"/>
  <c r="N14" i="3"/>
  <c r="N9" i="3"/>
  <c r="N18" i="3"/>
  <c r="N10" i="3"/>
  <c r="N17" i="3"/>
  <c r="N16" i="3"/>
  <c r="N11" i="3"/>
  <c r="N19" i="3"/>
  <c r="Q15" i="1"/>
  <c r="Q10" i="1"/>
  <c r="T49" i="1"/>
  <c r="T41" i="1"/>
  <c r="S43" i="1"/>
  <c r="S41" i="1"/>
  <c r="R48" i="1"/>
  <c r="R41" i="1"/>
  <c r="P40" i="1"/>
  <c r="P41" i="1"/>
  <c r="O43" i="1"/>
  <c r="O41" i="1"/>
  <c r="N38" i="1"/>
  <c r="N41" i="1"/>
  <c r="I69" i="1"/>
  <c r="T15" i="1"/>
  <c r="U15" i="1"/>
  <c r="S15" i="1"/>
  <c r="R15" i="1"/>
  <c r="P11" i="1"/>
  <c r="P15" i="1"/>
  <c r="O17" i="1"/>
  <c r="O15" i="1"/>
  <c r="N16" i="1"/>
  <c r="N15" i="1"/>
  <c r="Q19" i="1"/>
  <c r="O7" i="3"/>
  <c r="E50" i="1"/>
  <c r="Q47" i="1" s="1"/>
  <c r="E69" i="1"/>
  <c r="M70" i="4"/>
  <c r="E70" i="4"/>
  <c r="E64" i="1"/>
  <c r="E74" i="1"/>
  <c r="I68" i="1"/>
  <c r="I64" i="1"/>
  <c r="E74" i="4"/>
  <c r="E65" i="4"/>
  <c r="I70" i="4"/>
  <c r="E70" i="1"/>
  <c r="M69" i="1"/>
  <c r="M62" i="1"/>
  <c r="E62" i="1"/>
  <c r="I62" i="1"/>
  <c r="M65" i="4"/>
  <c r="I65" i="4"/>
  <c r="E71" i="1"/>
  <c r="M67" i="4"/>
  <c r="I71" i="1"/>
  <c r="I61" i="1"/>
  <c r="E78" i="4"/>
  <c r="M74" i="1"/>
  <c r="I74" i="1"/>
  <c r="M78" i="4"/>
  <c r="I78" i="4"/>
  <c r="I73" i="1"/>
  <c r="M73" i="1"/>
  <c r="N48" i="1"/>
  <c r="E73" i="1"/>
  <c r="M71" i="1"/>
  <c r="M75" i="4"/>
  <c r="I75" i="4"/>
  <c r="E75" i="4"/>
  <c r="M70" i="1"/>
  <c r="I70" i="1"/>
  <c r="M73" i="4"/>
  <c r="E73" i="4"/>
  <c r="I73" i="4"/>
  <c r="M68" i="1"/>
  <c r="E68" i="1"/>
  <c r="M64" i="1"/>
  <c r="I67" i="4"/>
  <c r="E67" i="4"/>
  <c r="J25" i="5"/>
  <c r="E31" i="5"/>
  <c r="N25" i="5" s="1"/>
  <c r="T20" i="1"/>
  <c r="T12" i="1"/>
  <c r="M61" i="1"/>
  <c r="M74" i="4"/>
  <c r="I74" i="4"/>
  <c r="J31" i="3"/>
  <c r="P14" i="1"/>
  <c r="M77" i="4"/>
  <c r="I31" i="5"/>
  <c r="R28" i="5" s="1"/>
  <c r="K27" i="5"/>
  <c r="M10" i="5"/>
  <c r="Q9" i="5"/>
  <c r="E42" i="3"/>
  <c r="N31" i="3" s="1"/>
  <c r="J9" i="5"/>
  <c r="O22" i="1"/>
  <c r="E77" i="4"/>
  <c r="I77" i="4"/>
  <c r="R39" i="1"/>
  <c r="M14" i="5"/>
  <c r="R38" i="1"/>
  <c r="N43" i="1"/>
  <c r="M13" i="5"/>
  <c r="M64" i="4"/>
  <c r="O28" i="5"/>
  <c r="R42" i="1"/>
  <c r="S23" i="1"/>
  <c r="E15" i="5"/>
  <c r="N9" i="5" s="1"/>
  <c r="K75" i="1"/>
  <c r="M11" i="5"/>
  <c r="R37" i="1"/>
  <c r="B29" i="3"/>
  <c r="K29" i="3" s="1"/>
  <c r="U39" i="1"/>
  <c r="U45" i="1"/>
  <c r="U46" i="1"/>
  <c r="U43" i="1"/>
  <c r="P29" i="5"/>
  <c r="U14" i="1"/>
  <c r="P10" i="5"/>
  <c r="L12" i="5"/>
  <c r="K26" i="5"/>
  <c r="M37" i="1"/>
  <c r="U22" i="1"/>
  <c r="R44" i="1"/>
  <c r="R49" i="1"/>
  <c r="O11" i="5"/>
  <c r="E25" i="4"/>
  <c r="P46" i="1"/>
  <c r="P48" i="1"/>
  <c r="K30" i="5"/>
  <c r="P30" i="5"/>
  <c r="E64" i="4"/>
  <c r="R11" i="5"/>
  <c r="R13" i="5"/>
  <c r="R12" i="5"/>
  <c r="O30" i="5"/>
  <c r="M11" i="1"/>
  <c r="O29" i="5"/>
  <c r="O27" i="5"/>
  <c r="J9" i="3"/>
  <c r="P12" i="5"/>
  <c r="Q11" i="5"/>
  <c r="Q12" i="5"/>
  <c r="L28" i="5"/>
  <c r="U42" i="1"/>
  <c r="U36" i="1"/>
  <c r="S38" i="1"/>
  <c r="K12" i="5"/>
  <c r="I71" i="4"/>
  <c r="Q14" i="5"/>
  <c r="E71" i="4"/>
  <c r="K14" i="5"/>
  <c r="Q10" i="5"/>
  <c r="O25" i="5"/>
  <c r="O36" i="3"/>
  <c r="S48" i="1"/>
  <c r="I69" i="4"/>
  <c r="I63" i="1"/>
  <c r="O19" i="1"/>
  <c r="R11" i="1"/>
  <c r="R16" i="1"/>
  <c r="N19" i="1"/>
  <c r="O49" i="1"/>
  <c r="O23" i="1"/>
  <c r="K11" i="5"/>
  <c r="M9" i="5"/>
  <c r="O20" i="1"/>
  <c r="M28" i="5"/>
  <c r="E69" i="4"/>
  <c r="H75" i="1"/>
  <c r="R17" i="1"/>
  <c r="S44" i="1"/>
  <c r="O45" i="1"/>
  <c r="K34" i="3"/>
  <c r="I65" i="1"/>
  <c r="O33" i="3"/>
  <c r="R12" i="1"/>
  <c r="S46" i="1"/>
  <c r="R19" i="1"/>
  <c r="O39" i="1"/>
  <c r="K10" i="5"/>
  <c r="S19" i="1"/>
  <c r="M66" i="4"/>
  <c r="Q29" i="5"/>
  <c r="P35" i="3"/>
  <c r="P40" i="3"/>
  <c r="L35" i="3"/>
  <c r="M72" i="4"/>
  <c r="E72" i="4"/>
  <c r="I72" i="4"/>
  <c r="M71" i="4"/>
  <c r="P37" i="3"/>
  <c r="O38" i="3"/>
  <c r="L33" i="3"/>
  <c r="L38" i="3"/>
  <c r="L31" i="3"/>
  <c r="L39" i="3"/>
  <c r="K36" i="3"/>
  <c r="U40" i="1"/>
  <c r="U48" i="1"/>
  <c r="M66" i="1"/>
  <c r="S37" i="1"/>
  <c r="R36" i="1"/>
  <c r="R43" i="1"/>
  <c r="R40" i="1"/>
  <c r="O48" i="1"/>
  <c r="E66" i="1"/>
  <c r="N40" i="1"/>
  <c r="N36" i="1"/>
  <c r="N46" i="1"/>
  <c r="J50" i="1"/>
  <c r="N44" i="1"/>
  <c r="N42" i="1"/>
  <c r="N45" i="1"/>
  <c r="N39" i="1"/>
  <c r="U13" i="1"/>
  <c r="U11" i="1"/>
  <c r="U20" i="1"/>
  <c r="U19" i="1"/>
  <c r="U17" i="1"/>
  <c r="U18" i="1"/>
  <c r="T23" i="1"/>
  <c r="S20" i="1"/>
  <c r="I66" i="1"/>
  <c r="R23" i="1"/>
  <c r="Q22" i="1"/>
  <c r="Q23" i="1"/>
  <c r="P12" i="1"/>
  <c r="O11" i="1"/>
  <c r="O14" i="1"/>
  <c r="N12" i="1"/>
  <c r="M69" i="4"/>
  <c r="U37" i="1"/>
  <c r="U44" i="1"/>
  <c r="T40" i="1"/>
  <c r="L75" i="1"/>
  <c r="T38" i="1"/>
  <c r="T39" i="1"/>
  <c r="T46" i="1"/>
  <c r="T37" i="1"/>
  <c r="S40" i="1"/>
  <c r="S42" i="1"/>
  <c r="S39" i="1"/>
  <c r="S45" i="1"/>
  <c r="S36" i="1"/>
  <c r="S49" i="1"/>
  <c r="M65" i="1"/>
  <c r="R45" i="1"/>
  <c r="P49" i="1"/>
  <c r="P37" i="1"/>
  <c r="P42" i="1"/>
  <c r="P38" i="1"/>
  <c r="C75" i="1"/>
  <c r="N37" i="1"/>
  <c r="E65" i="1"/>
  <c r="U16" i="1"/>
  <c r="T14" i="1"/>
  <c r="G75" i="1"/>
  <c r="S12" i="1"/>
  <c r="R13" i="1"/>
  <c r="F75" i="1"/>
  <c r="R22" i="1"/>
  <c r="R18" i="1"/>
  <c r="P19" i="1"/>
  <c r="L24" i="1"/>
  <c r="P17" i="1"/>
  <c r="N23" i="1"/>
  <c r="I68" i="4"/>
  <c r="K79" i="4"/>
  <c r="E68" i="4"/>
  <c r="L79" i="4"/>
  <c r="M68" i="4"/>
  <c r="C79" i="4"/>
  <c r="B79" i="4"/>
  <c r="M30" i="5"/>
  <c r="M27" i="5"/>
  <c r="M29" i="5"/>
  <c r="M25" i="5"/>
  <c r="K29" i="5"/>
  <c r="K28" i="5"/>
  <c r="O10" i="5"/>
  <c r="O12" i="5"/>
  <c r="K13" i="5"/>
  <c r="P41" i="3"/>
  <c r="P38" i="3"/>
  <c r="O32" i="3"/>
  <c r="O34" i="3"/>
  <c r="O37" i="3"/>
  <c r="O40" i="3"/>
  <c r="O41" i="3"/>
  <c r="L36" i="3"/>
  <c r="K35" i="3"/>
  <c r="K33" i="3"/>
  <c r="K39" i="3"/>
  <c r="K38" i="3"/>
  <c r="K31" i="3"/>
  <c r="K40" i="3"/>
  <c r="K37" i="3"/>
  <c r="U49" i="1"/>
  <c r="T43" i="1"/>
  <c r="T42" i="1"/>
  <c r="J75" i="1"/>
  <c r="M63" i="1"/>
  <c r="E63" i="1"/>
  <c r="O40" i="1"/>
  <c r="O37" i="1"/>
  <c r="O44" i="1"/>
  <c r="O38" i="1"/>
  <c r="B75" i="1"/>
  <c r="N49" i="1"/>
  <c r="U23" i="1"/>
  <c r="U12" i="1"/>
  <c r="S18" i="1"/>
  <c r="S17" i="1"/>
  <c r="S14" i="1"/>
  <c r="S13" i="1"/>
  <c r="S11" i="1"/>
  <c r="S22" i="1"/>
  <c r="S16" i="1"/>
  <c r="R20" i="1"/>
  <c r="R14" i="1"/>
  <c r="Q11" i="1"/>
  <c r="Q13" i="1"/>
  <c r="M24" i="1"/>
  <c r="Q14" i="1"/>
  <c r="Q16" i="1"/>
  <c r="Q12" i="1"/>
  <c r="Q20" i="1"/>
  <c r="Q17" i="1"/>
  <c r="Q18" i="1"/>
  <c r="O12" i="1"/>
  <c r="O13" i="1"/>
  <c r="K24" i="1"/>
  <c r="O16" i="1"/>
  <c r="O18" i="1"/>
  <c r="N11" i="1"/>
  <c r="N22" i="1"/>
  <c r="N18" i="1"/>
  <c r="J79" i="4"/>
  <c r="E66" i="4"/>
  <c r="H79" i="4"/>
  <c r="G79" i="4"/>
  <c r="I66" i="4"/>
  <c r="L25" i="5"/>
  <c r="Q26" i="5"/>
  <c r="P26" i="5"/>
  <c r="P25" i="5"/>
  <c r="L30" i="5"/>
  <c r="P28" i="5"/>
  <c r="Q30" i="5"/>
  <c r="Q28" i="5"/>
  <c r="Q25" i="5"/>
  <c r="L26" i="5"/>
  <c r="L29" i="5"/>
  <c r="L14" i="5"/>
  <c r="L11" i="5"/>
  <c r="R9" i="5"/>
  <c r="O13" i="5"/>
  <c r="L13" i="5"/>
  <c r="P11" i="5"/>
  <c r="P14" i="5"/>
  <c r="R14" i="5"/>
  <c r="O9" i="5"/>
  <c r="L9" i="5"/>
  <c r="P9" i="5"/>
  <c r="P33" i="3"/>
  <c r="P32" i="3"/>
  <c r="L37" i="3"/>
  <c r="L34" i="3"/>
  <c r="O35" i="3"/>
  <c r="P34" i="3"/>
  <c r="P36" i="3"/>
  <c r="L32" i="3"/>
  <c r="K32" i="3"/>
  <c r="L41" i="3"/>
  <c r="D75" i="1"/>
  <c r="E61" i="1"/>
  <c r="T45" i="1"/>
  <c r="P43" i="1"/>
  <c r="P39" i="1"/>
  <c r="L50" i="1"/>
  <c r="P45" i="1"/>
  <c r="U38" i="1"/>
  <c r="R46" i="1"/>
  <c r="T36" i="1"/>
  <c r="T44" i="1"/>
  <c r="K50" i="1"/>
  <c r="T48" i="1"/>
  <c r="P36" i="1"/>
  <c r="P44" i="1"/>
  <c r="O46" i="1"/>
  <c r="O36" i="1"/>
  <c r="O42" i="1"/>
  <c r="J24" i="1"/>
  <c r="P16" i="1"/>
  <c r="P23" i="1"/>
  <c r="P22" i="1"/>
  <c r="N20" i="1"/>
  <c r="N14" i="1"/>
  <c r="N13" i="1"/>
  <c r="T18" i="1"/>
  <c r="P18" i="1"/>
  <c r="P13" i="1"/>
  <c r="T19" i="1"/>
  <c r="T11" i="1"/>
  <c r="T13" i="1"/>
  <c r="P20" i="1"/>
  <c r="N17" i="1"/>
  <c r="T22" i="1"/>
  <c r="T17" i="1"/>
  <c r="T16" i="1"/>
  <c r="D79" i="4"/>
  <c r="F23" i="5"/>
  <c r="O23" i="5" s="1"/>
  <c r="O7" i="5"/>
  <c r="F29" i="3"/>
  <c r="O29" i="3" s="1"/>
  <c r="F34" i="1"/>
  <c r="N34" i="1"/>
  <c r="B59" i="1"/>
  <c r="B7" i="5"/>
  <c r="N8" i="1"/>
  <c r="F79" i="4"/>
  <c r="I64" i="4"/>
  <c r="J20" i="3" l="1"/>
  <c r="Q11" i="4"/>
  <c r="Q22" i="4"/>
  <c r="U38" i="4"/>
  <c r="U49" i="4"/>
  <c r="Q38" i="4"/>
  <c r="Q49" i="4"/>
  <c r="R25" i="4"/>
  <c r="Q15" i="4"/>
  <c r="M25" i="4"/>
  <c r="Q19" i="4"/>
  <c r="Q10" i="4"/>
  <c r="Q24" i="4"/>
  <c r="Q18" i="4"/>
  <c r="Q20" i="4"/>
  <c r="Q12" i="4"/>
  <c r="Q21" i="4"/>
  <c r="Q23" i="4"/>
  <c r="Q17" i="4"/>
  <c r="Q16" i="4"/>
  <c r="Q14" i="4"/>
  <c r="Q13" i="4"/>
  <c r="T25" i="4"/>
  <c r="M52" i="4"/>
  <c r="Q46" i="4"/>
  <c r="Q42" i="4"/>
  <c r="Q37" i="4"/>
  <c r="Q51" i="4"/>
  <c r="Q47" i="4"/>
  <c r="Q45" i="4"/>
  <c r="Q39" i="4"/>
  <c r="Q48" i="4"/>
  <c r="Q50" i="4"/>
  <c r="Q44" i="4"/>
  <c r="Q43" i="4"/>
  <c r="Q41" i="4"/>
  <c r="Q40" i="4"/>
  <c r="R35" i="3"/>
  <c r="R34" i="3"/>
  <c r="R41" i="3"/>
  <c r="R38" i="3"/>
  <c r="R32" i="3"/>
  <c r="R39" i="3"/>
  <c r="R40" i="3"/>
  <c r="R36" i="3"/>
  <c r="R37" i="3"/>
  <c r="R33" i="3"/>
  <c r="S52" i="4"/>
  <c r="P25" i="4"/>
  <c r="N25" i="4"/>
  <c r="T52" i="4"/>
  <c r="R52" i="4"/>
  <c r="N52" i="4"/>
  <c r="R13" i="3"/>
  <c r="R12" i="3"/>
  <c r="R19" i="3"/>
  <c r="R16" i="3"/>
  <c r="R17" i="3"/>
  <c r="R10" i="3"/>
  <c r="R18" i="3"/>
  <c r="R14" i="3"/>
  <c r="R15" i="3"/>
  <c r="R11" i="3"/>
  <c r="O52" i="4"/>
  <c r="P52" i="4"/>
  <c r="S25" i="4"/>
  <c r="U19" i="4"/>
  <c r="U15" i="4"/>
  <c r="U10" i="4"/>
  <c r="U24" i="4"/>
  <c r="U20" i="4"/>
  <c r="U18" i="4"/>
  <c r="U12" i="4"/>
  <c r="U21" i="4"/>
  <c r="U23" i="4"/>
  <c r="U17" i="4"/>
  <c r="U16" i="4"/>
  <c r="U14" i="4"/>
  <c r="U13" i="4"/>
  <c r="U42" i="4"/>
  <c r="U46" i="4"/>
  <c r="U37" i="4"/>
  <c r="U51" i="4"/>
  <c r="U47" i="4"/>
  <c r="U45" i="4"/>
  <c r="U39" i="4"/>
  <c r="U48" i="4"/>
  <c r="U50" i="4"/>
  <c r="U43" i="4"/>
  <c r="U44" i="4"/>
  <c r="U41" i="4"/>
  <c r="U40" i="4"/>
  <c r="U11" i="4"/>
  <c r="O25" i="4"/>
  <c r="N11" i="5"/>
  <c r="M42" i="3"/>
  <c r="R15" i="5"/>
  <c r="Q42" i="3"/>
  <c r="Q43" i="1"/>
  <c r="Q41" i="1"/>
  <c r="Q48" i="1"/>
  <c r="Q46" i="1"/>
  <c r="Q49" i="1"/>
  <c r="Q40" i="1"/>
  <c r="Q36" i="1"/>
  <c r="Q37" i="1"/>
  <c r="Q39" i="1"/>
  <c r="Q44" i="1"/>
  <c r="Q38" i="1"/>
  <c r="Q42" i="1"/>
  <c r="M50" i="1"/>
  <c r="Q45" i="1"/>
  <c r="I75" i="1"/>
  <c r="M20" i="3"/>
  <c r="N29" i="5"/>
  <c r="N30" i="5"/>
  <c r="K15" i="5"/>
  <c r="J31" i="5"/>
  <c r="N26" i="5"/>
  <c r="N27" i="5"/>
  <c r="N28" i="5"/>
  <c r="J15" i="5"/>
  <c r="R29" i="5"/>
  <c r="R27" i="5"/>
  <c r="R26" i="5"/>
  <c r="R30" i="5"/>
  <c r="O15" i="5"/>
  <c r="N13" i="5"/>
  <c r="N10" i="5"/>
  <c r="N12" i="5"/>
  <c r="S50" i="1"/>
  <c r="O50" i="1"/>
  <c r="N35" i="3"/>
  <c r="N34" i="3"/>
  <c r="N40" i="3"/>
  <c r="N36" i="3"/>
  <c r="J42" i="3"/>
  <c r="N37" i="3"/>
  <c r="N41" i="3"/>
  <c r="N38" i="3"/>
  <c r="N32" i="3"/>
  <c r="N33" i="3"/>
  <c r="N39" i="3"/>
  <c r="M15" i="5"/>
  <c r="R25" i="5"/>
  <c r="R24" i="1"/>
  <c r="N24" i="1"/>
  <c r="N14" i="5"/>
  <c r="M31" i="5"/>
  <c r="N50" i="1"/>
  <c r="O31" i="5"/>
  <c r="Q15" i="5"/>
  <c r="P15" i="5"/>
  <c r="E79" i="4"/>
  <c r="K31" i="5"/>
  <c r="P42" i="3"/>
  <c r="L42" i="3"/>
  <c r="O20" i="3"/>
  <c r="K20" i="3"/>
  <c r="N20" i="3"/>
  <c r="I79" i="4"/>
  <c r="M79" i="4"/>
  <c r="O42" i="3"/>
  <c r="K42" i="3"/>
  <c r="P20" i="3"/>
  <c r="M75" i="1"/>
  <c r="U50" i="1"/>
  <c r="R50" i="1"/>
  <c r="U24" i="1"/>
  <c r="Q24" i="1"/>
  <c r="S24" i="1"/>
  <c r="P24" i="1"/>
  <c r="O24" i="1"/>
  <c r="Q31" i="5"/>
  <c r="T50" i="1"/>
  <c r="P50" i="1"/>
  <c r="E75" i="1"/>
  <c r="T24" i="1"/>
  <c r="P31" i="5"/>
  <c r="L31" i="5"/>
  <c r="L15" i="5"/>
  <c r="L20" i="3"/>
  <c r="Q20" i="3"/>
  <c r="F59" i="1"/>
  <c r="J59" i="1" s="1"/>
  <c r="R34" i="1"/>
  <c r="B23" i="5"/>
  <c r="K23" i="5" s="1"/>
  <c r="K7" i="5"/>
  <c r="R42" i="3" l="1"/>
  <c r="R20" i="3"/>
  <c r="U52" i="4"/>
  <c r="Q25" i="4"/>
  <c r="Q52" i="4"/>
  <c r="U25" i="4"/>
  <c r="Q50" i="1"/>
  <c r="N31" i="5"/>
  <c r="R31" i="5"/>
  <c r="N15" i="5"/>
  <c r="N42" i="3"/>
</calcChain>
</file>

<file path=xl/sharedStrings.xml><?xml version="1.0" encoding="utf-8"?>
<sst xmlns="http://schemas.openxmlformats.org/spreadsheetml/2006/main" count="353" uniqueCount="55">
  <si>
    <t>Company</t>
  </si>
  <si>
    <t>Recur.</t>
  </si>
  <si>
    <t>Port.</t>
  </si>
  <si>
    <t>Retro.</t>
  </si>
  <si>
    <t>Total</t>
  </si>
  <si>
    <t>Percentage</t>
  </si>
  <si>
    <t>Increase</t>
  </si>
  <si>
    <t>Optimum Re (US)</t>
  </si>
  <si>
    <t>TOTALS</t>
  </si>
  <si>
    <t>Munich Re (Canada)</t>
  </si>
  <si>
    <t>Optimum Re (Canada)</t>
  </si>
  <si>
    <t>RGA Re (Canada)</t>
  </si>
  <si>
    <t xml:space="preserve"> </t>
  </si>
  <si>
    <t xml:space="preserve">Swiss Re </t>
  </si>
  <si>
    <t xml:space="preserve">Canada Life </t>
  </si>
  <si>
    <t>Canada Life</t>
  </si>
  <si>
    <t>Swiss Re</t>
  </si>
  <si>
    <t>General Re Life</t>
  </si>
  <si>
    <t>Pacific Life</t>
  </si>
  <si>
    <t>Retro</t>
  </si>
  <si>
    <t>Group Reinsurance Plus (Hartford)</t>
  </si>
  <si>
    <t>SCOR Global Life</t>
  </si>
  <si>
    <t>Percentage Increase</t>
  </si>
  <si>
    <t>Employers Re Corp.</t>
  </si>
  <si>
    <t>SCOR Global Life (Canada)</t>
  </si>
  <si>
    <t>Munich Re (US)</t>
  </si>
  <si>
    <t>Port</t>
  </si>
  <si>
    <t>Trad</t>
  </si>
  <si>
    <t>Hannover Life Re</t>
  </si>
  <si>
    <t>Berkshire Hathaway Group (Sun)</t>
  </si>
  <si>
    <t xml:space="preserve">    Ordinary Reinsurance New Business</t>
  </si>
  <si>
    <t>Berkshire Hathaway Group</t>
  </si>
  <si>
    <t xml:space="preserve">SCOR Global Life </t>
  </si>
  <si>
    <t>Ordinary Reinsurance In Force</t>
  </si>
  <si>
    <t>Ordinary Reinsurance New Business</t>
  </si>
  <si>
    <t>Market Share Percentages</t>
  </si>
  <si>
    <t>Group Reinsurance New Business (Premium)</t>
  </si>
  <si>
    <t>Group Reinsurance In Force (Premium)</t>
  </si>
  <si>
    <t xml:space="preserve">Employers Re Corp. </t>
  </si>
  <si>
    <t>SCOR Global Life (US)</t>
  </si>
  <si>
    <t>Hannover Life Re (Canada)</t>
  </si>
  <si>
    <t>PartnerRe</t>
  </si>
  <si>
    <t>U.S. ORDINARY REINSURANCE (AMOUNTS IN $U.S. MILLIONS)</t>
  </si>
  <si>
    <t>CANADIAN ORDINARY REINSURANCE (AMOUNTS IN $CAN MILLIONS)</t>
  </si>
  <si>
    <t>RGA Reinsurance Company</t>
  </si>
  <si>
    <t>RMA</t>
  </si>
  <si>
    <t>U.S. ORDINARY REINSURANCE NEW BUSINESS MARKET SHARE PERCENTAGES FOR 2019 AND 2020 (AMOUNTS IN $U.S. MILLIONS)</t>
  </si>
  <si>
    <t>U.S. ORDINARY REINSURANCE IN FORCE MARKET SHARE PERCENTAGES FOR 2019 AND 2020 (AMOUNTS IN $U.S. MILLIONS)</t>
  </si>
  <si>
    <t>CANADIAN ORDINARY REINSURANCE NEW BUSINESS MARKET SHARE PERCENTAGES FOR 2019 AND 2020 (AMOUNTS IN $CAN MILLIONS)</t>
  </si>
  <si>
    <t>CANADIAN ORDINARY REINSURANCE IN FORCE MARKET SHARE PERCENTAGES FOR 2019 AND 2020 (AMOUNTS IN $CAN MILLIONS)</t>
  </si>
  <si>
    <t>U.S. GROUP REINSURANCE PREMIUM NEW BUSINESS MARKET SHARE PERCENTAGES FOR 2019 AND 2020 (AMOUNTS IN $U.S. 000s)</t>
  </si>
  <si>
    <t>U.S. GROUP REINSURANCE PREMIUM IN FORCE MARKET SHARE PERCENTAGES FOR 2019 AND 2020 (AMOUNTS IN $U.S. 000s)</t>
  </si>
  <si>
    <t>CANADIAN GROUP REINSURANCE PREMIUM NEW BUSINESS MARKET SHARE PERCENTAGES FOR 2019 AND 2020 (AMOUNTS IN $CAN 000s)</t>
  </si>
  <si>
    <t>CANADIAN GROUP REINSURANCE PREMIUM IN FORCE MARKET SHARE PERCENTAGES FOR 2019 AND 2020 (AMOUNTS IN $CAN 000s)</t>
  </si>
  <si>
    <t>Equitable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</si>
</sst>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409]d\-mmm\-yy;@"/>
  </numFmts>
  <fonts count="5">
    <font>
      <sz val="10"/>
      <name val="Arial"/>
    </font>
    <font>
      <sz val="10"/>
      <name val="Arial"/>
      <family val="2"/>
    </font>
    <font>
      <sz val="11"/>
      <name val="Arial"/>
      <family val="2"/>
    </font>
    <font>
      <b/>
      <sz val="11"/>
      <name val="Arial"/>
      <family val="2"/>
    </font>
    <font>
      <b/>
      <sz val="11"/>
      <color theme="0"/>
      <name val="Arial"/>
      <family val="2"/>
    </font>
  </fonts>
  <fills count="3">
    <fill>
      <patternFill patternType="none"/>
    </fill>
    <fill>
      <patternFill patternType="gray125"/>
    </fill>
    <fill>
      <patternFill patternType="solid">
        <fgColor theme="3"/>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double">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s>
  <cellStyleXfs count="2">
    <xf numFmtId="0" fontId="0" fillId="0" borderId="0" applyBorder="0"/>
    <xf numFmtId="43" fontId="1" fillId="0" borderId="0" applyFont="0" applyFill="0" applyBorder="0" applyAlignment="0" applyProtection="0"/>
  </cellStyleXfs>
  <cellXfs count="92">
    <xf numFmtId="0" fontId="0" fillId="0" borderId="0" xfId="0"/>
    <xf numFmtId="0" fontId="2" fillId="0" borderId="0" xfId="0" applyFont="1"/>
    <xf numFmtId="0" fontId="3" fillId="0" borderId="0" xfId="0" applyFont="1"/>
    <xf numFmtId="14" fontId="2" fillId="0" borderId="0" xfId="0" applyNumberFormat="1" applyFont="1"/>
    <xf numFmtId="0" fontId="2" fillId="0" borderId="0" xfId="0" applyFont="1" applyBorder="1"/>
    <xf numFmtId="0" fontId="3" fillId="0" borderId="1" xfId="0" applyFont="1" applyBorder="1"/>
    <xf numFmtId="3" fontId="3" fillId="0" borderId="2" xfId="0" applyNumberFormat="1" applyFont="1" applyBorder="1"/>
    <xf numFmtId="3" fontId="3" fillId="0" borderId="3" xfId="0" applyNumberFormat="1" applyFont="1" applyBorder="1"/>
    <xf numFmtId="164" fontId="3" fillId="0" borderId="2" xfId="0" applyNumberFormat="1" applyFont="1" applyBorder="1"/>
    <xf numFmtId="164" fontId="3" fillId="0" borderId="3" xfId="0" applyNumberFormat="1" applyFont="1" applyBorder="1"/>
    <xf numFmtId="164" fontId="3" fillId="0" borderId="5" xfId="0" applyNumberFormat="1" applyFont="1" applyBorder="1"/>
    <xf numFmtId="164" fontId="3" fillId="0" borderId="6" xfId="0" applyNumberFormat="1" applyFont="1" applyBorder="1"/>
    <xf numFmtId="3" fontId="3" fillId="0" borderId="7" xfId="0" applyNumberFormat="1" applyFont="1" applyBorder="1"/>
    <xf numFmtId="3" fontId="3" fillId="0" borderId="6" xfId="0" applyNumberFormat="1" applyFont="1" applyBorder="1"/>
    <xf numFmtId="0" fontId="3" fillId="0" borderId="0" xfId="0" applyFont="1" applyFill="1" applyBorder="1"/>
    <xf numFmtId="3" fontId="3" fillId="0" borderId="0" xfId="0" applyNumberFormat="1" applyFont="1" applyBorder="1"/>
    <xf numFmtId="10" fontId="3" fillId="0" borderId="0" xfId="0" applyNumberFormat="1" applyFont="1" applyBorder="1"/>
    <xf numFmtId="164" fontId="3" fillId="0" borderId="0" xfId="0" applyNumberFormat="1" applyFont="1" applyBorder="1"/>
    <xf numFmtId="0" fontId="2" fillId="0" borderId="8" xfId="0" applyFont="1" applyFill="1" applyBorder="1"/>
    <xf numFmtId="3" fontId="2" fillId="0" borderId="0" xfId="0" applyNumberFormat="1" applyFont="1" applyFill="1" applyBorder="1"/>
    <xf numFmtId="3" fontId="2" fillId="0" borderId="9" xfId="0" applyNumberFormat="1" applyFont="1" applyFill="1" applyBorder="1"/>
    <xf numFmtId="3" fontId="2" fillId="0" borderId="10" xfId="0" applyNumberFormat="1" applyFont="1" applyFill="1" applyBorder="1"/>
    <xf numFmtId="3" fontId="2" fillId="0" borderId="12" xfId="0" applyNumberFormat="1" applyFont="1" applyFill="1" applyBorder="1"/>
    <xf numFmtId="15" fontId="2" fillId="0" borderId="0" xfId="0" applyNumberFormat="1" applyFont="1"/>
    <xf numFmtId="0" fontId="0" fillId="0" borderId="0" xfId="0" applyFill="1"/>
    <xf numFmtId="0" fontId="2" fillId="0" borderId="0" xfId="0" applyFont="1" applyFill="1" applyBorder="1"/>
    <xf numFmtId="0" fontId="3" fillId="0" borderId="1" xfId="0" applyFont="1" applyFill="1" applyBorder="1"/>
    <xf numFmtId="3" fontId="3" fillId="0" borderId="2" xfId="0" applyNumberFormat="1" applyFont="1" applyFill="1" applyBorder="1"/>
    <xf numFmtId="3" fontId="3" fillId="0" borderId="3" xfId="0" applyNumberFormat="1" applyFont="1" applyFill="1" applyBorder="1"/>
    <xf numFmtId="164" fontId="3" fillId="0" borderId="2" xfId="0" applyNumberFormat="1" applyFont="1" applyFill="1" applyBorder="1"/>
    <xf numFmtId="164" fontId="3" fillId="0" borderId="3" xfId="0" applyNumberFormat="1" applyFont="1" applyFill="1" applyBorder="1"/>
    <xf numFmtId="164" fontId="3" fillId="0" borderId="6" xfId="0" applyNumberFormat="1" applyFont="1" applyFill="1" applyBorder="1"/>
    <xf numFmtId="0" fontId="2" fillId="0" borderId="0" xfId="0" applyFont="1" applyFill="1"/>
    <xf numFmtId="14" fontId="2" fillId="0" borderId="0" xfId="0" applyNumberFormat="1" applyFont="1" applyFill="1"/>
    <xf numFmtId="164" fontId="2" fillId="0" borderId="0" xfId="0" applyNumberFormat="1" applyFont="1" applyFill="1" applyBorder="1"/>
    <xf numFmtId="0" fontId="3" fillId="0" borderId="0" xfId="0" applyFont="1" applyFill="1"/>
    <xf numFmtId="3" fontId="3" fillId="0" borderId="6" xfId="0" applyNumberFormat="1" applyFont="1" applyFill="1" applyBorder="1"/>
    <xf numFmtId="0" fontId="2" fillId="0" borderId="0" xfId="0" quotePrefix="1" applyFont="1"/>
    <xf numFmtId="37" fontId="2" fillId="0" borderId="12" xfId="1" applyNumberFormat="1" applyFont="1" applyFill="1" applyBorder="1"/>
    <xf numFmtId="37" fontId="2" fillId="0" borderId="0" xfId="1" applyNumberFormat="1" applyFont="1" applyFill="1" applyBorder="1"/>
    <xf numFmtId="3" fontId="2" fillId="0" borderId="0" xfId="0" applyNumberFormat="1" applyFont="1" applyFill="1" applyBorder="1" applyAlignment="1">
      <alignment horizontal="right"/>
    </xf>
    <xf numFmtId="3" fontId="2" fillId="0" borderId="9" xfId="0" applyNumberFormat="1" applyFont="1" applyFill="1" applyBorder="1" applyAlignment="1">
      <alignment horizontal="right"/>
    </xf>
    <xf numFmtId="9" fontId="2" fillId="0" borderId="0" xfId="0" applyNumberFormat="1" applyFont="1"/>
    <xf numFmtId="165" fontId="2" fillId="0" borderId="0" xfId="0" applyNumberFormat="1" applyFont="1"/>
    <xf numFmtId="37" fontId="2" fillId="0" borderId="0" xfId="1" applyNumberFormat="1" applyFont="1" applyFill="1" applyBorder="1" applyAlignment="1">
      <alignment horizontal="right"/>
    </xf>
    <xf numFmtId="165" fontId="2" fillId="0" borderId="0" xfId="0" applyNumberFormat="1" applyFont="1" applyFill="1"/>
    <xf numFmtId="37" fontId="2" fillId="0" borderId="27" xfId="1" applyNumberFormat="1" applyFont="1" applyFill="1" applyBorder="1"/>
    <xf numFmtId="3" fontId="2" fillId="0" borderId="0" xfId="0" applyNumberFormat="1" applyFont="1" applyFill="1"/>
    <xf numFmtId="0" fontId="4" fillId="2" borderId="14" xfId="0" applyFont="1" applyFill="1" applyBorder="1"/>
    <xf numFmtId="0" fontId="4" fillId="2" borderId="15" xfId="0" applyFont="1" applyFill="1" applyBorder="1"/>
    <xf numFmtId="0" fontId="4" fillId="2" borderId="16" xfId="0" applyFont="1" applyFill="1" applyBorder="1"/>
    <xf numFmtId="0" fontId="4" fillId="2" borderId="17" xfId="0" applyFont="1" applyFill="1" applyBorder="1"/>
    <xf numFmtId="0" fontId="4" fillId="2" borderId="0" xfId="0" applyFont="1" applyFill="1" applyBorder="1"/>
    <xf numFmtId="0" fontId="4" fillId="2" borderId="10" xfId="0" applyFont="1" applyFill="1" applyBorder="1"/>
    <xf numFmtId="0" fontId="4" fillId="2" borderId="8" xfId="0" applyFont="1" applyFill="1" applyBorder="1"/>
    <xf numFmtId="0" fontId="4" fillId="2" borderId="9" xfId="0" applyFont="1" applyFill="1" applyBorder="1"/>
    <xf numFmtId="0" fontId="4" fillId="2" borderId="12" xfId="0" applyFont="1" applyFill="1" applyBorder="1"/>
    <xf numFmtId="0" fontId="4" fillId="2" borderId="9" xfId="0" applyFont="1" applyFill="1" applyBorder="1" applyAlignment="1">
      <alignment horizontal="center"/>
    </xf>
    <xf numFmtId="0" fontId="4" fillId="2" borderId="18" xfId="0" applyFont="1" applyFill="1" applyBorder="1"/>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22" xfId="0" applyFont="1" applyFill="1" applyBorder="1" applyAlignment="1">
      <alignment horizont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4" xfId="0" applyFont="1" applyFill="1" applyBorder="1"/>
    <xf numFmtId="0" fontId="4" fillId="2" borderId="11" xfId="0" applyFont="1" applyFill="1" applyBorder="1"/>
    <xf numFmtId="0" fontId="4" fillId="2" borderId="11" xfId="0" applyFont="1" applyFill="1" applyBorder="1" applyAlignment="1">
      <alignment horizontal="center"/>
    </xf>
    <xf numFmtId="0" fontId="4" fillId="2" borderId="21" xfId="0" applyFont="1" applyFill="1" applyBorder="1" applyAlignment="1">
      <alignment horizontal="center"/>
    </xf>
    <xf numFmtId="0" fontId="4" fillId="2" borderId="23" xfId="0" applyFont="1" applyFill="1" applyBorder="1" applyAlignment="1">
      <alignment horizontal="center"/>
    </xf>
    <xf numFmtId="164" fontId="2" fillId="0" borderId="12" xfId="0" applyNumberFormat="1" applyFont="1" applyFill="1" applyBorder="1"/>
    <xf numFmtId="164" fontId="2" fillId="0" borderId="9" xfId="0" applyNumberFormat="1" applyFont="1" applyFill="1" applyBorder="1"/>
    <xf numFmtId="164" fontId="2" fillId="0" borderId="10" xfId="0" applyNumberFormat="1" applyFont="1" applyFill="1" applyBorder="1"/>
    <xf numFmtId="164" fontId="3" fillId="0" borderId="7" xfId="0" applyNumberFormat="1" applyFont="1" applyFill="1" applyBorder="1"/>
    <xf numFmtId="164" fontId="2" fillId="0" borderId="26" xfId="0" applyNumberFormat="1" applyFont="1" applyFill="1" applyBorder="1"/>
    <xf numFmtId="164" fontId="2" fillId="0" borderId="25" xfId="0" applyNumberFormat="1" applyFont="1" applyFill="1" applyBorder="1"/>
    <xf numFmtId="164" fontId="3" fillId="0" borderId="7" xfId="0" applyNumberFormat="1" applyFont="1" applyBorder="1"/>
    <xf numFmtId="164" fontId="2" fillId="0" borderId="11" xfId="0" applyNumberFormat="1" applyFont="1" applyFill="1" applyBorder="1"/>
    <xf numFmtId="164" fontId="2" fillId="0" borderId="13" xfId="0" applyNumberFormat="1" applyFont="1" applyFill="1" applyBorder="1"/>
    <xf numFmtId="164" fontId="3" fillId="0" borderId="4" xfId="0" applyNumberFormat="1" applyFont="1" applyBorder="1"/>
    <xf numFmtId="3" fontId="2" fillId="0" borderId="0" xfId="0" applyNumberFormat="1" applyFont="1"/>
    <xf numFmtId="164" fontId="2" fillId="0" borderId="28" xfId="0" applyNumberFormat="1" applyFont="1" applyFill="1" applyBorder="1"/>
    <xf numFmtId="3" fontId="2" fillId="0" borderId="29" xfId="0" applyNumberFormat="1" applyFont="1" applyFill="1" applyBorder="1"/>
    <xf numFmtId="0" fontId="4" fillId="2" borderId="9" xfId="0" applyFont="1" applyFill="1" applyBorder="1" applyAlignment="1">
      <alignment horizontal="center"/>
    </xf>
    <xf numFmtId="0" fontId="4" fillId="2" borderId="12" xfId="0" applyFont="1" applyFill="1" applyBorder="1" applyAlignment="1">
      <alignment horizontal="center"/>
    </xf>
    <xf numFmtId="0" fontId="4" fillId="2" borderId="0"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4" fillId="2" borderId="13"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9525</xdr:rowOff>
    </xdr:from>
    <xdr:to>
      <xdr:col>19</xdr:col>
      <xdr:colOff>257175</xdr:colOff>
      <xdr:row>11</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657225"/>
          <a:ext cx="10010775" cy="11715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chemeClr val="bg1"/>
            </a:solidFill>
            <a:effectLst/>
            <a:latin typeface="Arial" panose="020B0604020202020204" pitchFamily="34" charset="0"/>
            <a:ea typeface="+mn-ea"/>
            <a:cs typeface="Arial" panose="020B0604020202020204" pitchFamily="34" charset="0"/>
          </a:endParaRPr>
        </a:p>
        <a:p>
          <a:r>
            <a:rPr lang="en-US" sz="1400">
              <a:solidFill>
                <a:schemeClr val="bg1"/>
              </a:solidFill>
              <a:effectLst/>
              <a:latin typeface="Arial" panose="020B0604020202020204" pitchFamily="34" charset="0"/>
              <a:ea typeface="+mn-ea"/>
              <a:cs typeface="Arial" panose="020B0604020202020204" pitchFamily="34" charset="0"/>
            </a:rPr>
            <a:t>Munich Re prepared this survey on behalf of the Society of Actuaries Reinsurance Section as a service to section members. The participating companies provide the results in response to the survey. These results are not audited and Munich Re, the Society of Actuaries and the Reinsurance Section take no responsibility for the accuracy of the reported figures.</a:t>
          </a:r>
          <a:endParaRPr lang="en-US"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G31" sqref="G31"/>
    </sheetView>
  </sheetViews>
  <sheetFormatPr defaultRowHeight="12.75"/>
  <sheetData/>
  <printOptions horizontalCentered="1"/>
  <pageMargins left="0.25" right="0.25" top="0.75" bottom="0.75" header="0.3" footer="0.3"/>
  <pageSetup scale="50" orientation="landscape" r:id="rId1"/>
  <headerFooter alignWithMargins="0">
    <oddHeader>&amp;C2018 SOA LIFE REINSURANCE SURVEY</oddHeader>
    <oddFooter>&amp;CPRELIMINARY DRAFT RESULTS - SUBJECT TO CHANGE&amp;Rpage &amp;P of &amp;N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2"/>
  <sheetViews>
    <sheetView tabSelected="1" zoomScaleNormal="100" zoomScaleSheetLayoutView="100" workbookViewId="0">
      <selection activeCell="A4" sqref="A4:U4"/>
    </sheetView>
  </sheetViews>
  <sheetFormatPr defaultColWidth="8.85546875" defaultRowHeight="15.95" customHeight="1"/>
  <cols>
    <col min="1" max="1" width="31.5703125" style="24" customWidth="1"/>
    <col min="2" max="2" width="12.28515625" style="24" customWidth="1"/>
    <col min="3" max="3" width="10.140625" style="24" bestFit="1" customWidth="1"/>
    <col min="4" max="4" width="9.42578125" style="24" bestFit="1" customWidth="1"/>
    <col min="5" max="6" width="11.7109375" style="24" bestFit="1" customWidth="1"/>
    <col min="7" max="7" width="10.28515625" style="24" bestFit="1" customWidth="1"/>
    <col min="8" max="8" width="9.42578125" style="24" bestFit="1" customWidth="1"/>
    <col min="9" max="9" width="11.7109375" style="24" bestFit="1" customWidth="1"/>
    <col min="10" max="10" width="12.42578125" style="24" customWidth="1"/>
    <col min="11" max="11" width="13.42578125" style="24" customWidth="1"/>
    <col min="12" max="12" width="11.7109375" style="24" customWidth="1"/>
    <col min="13" max="13" width="12.140625" style="24" customWidth="1"/>
    <col min="14" max="14" width="10.42578125" style="24" customWidth="1"/>
    <col min="15" max="15" width="9.28515625" style="24" bestFit="1" customWidth="1"/>
    <col min="16" max="16" width="10.28515625" style="24" bestFit="1" customWidth="1"/>
    <col min="17" max="20" width="9.28515625" style="24" bestFit="1" customWidth="1"/>
    <col min="21" max="16384" width="8.85546875" style="24"/>
  </cols>
  <sheetData>
    <row r="1" spans="1:21" ht="15.95" customHeight="1">
      <c r="A1" s="32" t="s">
        <v>12</v>
      </c>
      <c r="B1" s="32" t="s">
        <v>12</v>
      </c>
      <c r="C1" s="32"/>
      <c r="D1" s="32"/>
      <c r="E1" s="32"/>
      <c r="F1" s="32"/>
      <c r="G1" s="32"/>
      <c r="H1" s="32"/>
      <c r="I1" s="32"/>
      <c r="J1" s="32"/>
      <c r="K1" s="32"/>
      <c r="L1" s="32"/>
      <c r="M1" s="32"/>
      <c r="N1" s="32"/>
      <c r="O1" s="32"/>
      <c r="P1" s="32"/>
      <c r="Q1" s="32"/>
      <c r="R1" s="32"/>
      <c r="S1" s="32"/>
      <c r="T1" s="32"/>
      <c r="U1" s="32"/>
    </row>
    <row r="2" spans="1:21" ht="15.95" customHeight="1">
      <c r="A2" s="32"/>
      <c r="B2" s="45"/>
      <c r="C2" s="32"/>
      <c r="D2" s="32"/>
      <c r="E2" s="32"/>
      <c r="F2" s="32"/>
      <c r="G2" s="32"/>
      <c r="H2" s="32"/>
      <c r="I2" s="32"/>
      <c r="J2" s="32"/>
      <c r="K2" s="32"/>
      <c r="L2" s="32"/>
      <c r="M2" s="32"/>
      <c r="N2" s="32"/>
      <c r="O2" s="32"/>
      <c r="P2" s="32"/>
      <c r="Q2" s="32"/>
      <c r="R2" s="32"/>
      <c r="S2" s="32"/>
      <c r="T2" s="32"/>
      <c r="U2" s="32"/>
    </row>
    <row r="3" spans="1:21" ht="15.95" customHeight="1">
      <c r="A3" s="32"/>
      <c r="B3" s="32"/>
      <c r="C3" s="32"/>
      <c r="D3" s="32"/>
      <c r="E3" s="32"/>
      <c r="F3" s="32"/>
      <c r="G3" s="32"/>
      <c r="H3" s="32"/>
      <c r="I3" s="32"/>
      <c r="J3" s="32"/>
      <c r="K3" s="32"/>
      <c r="L3" s="32"/>
      <c r="M3" s="32"/>
      <c r="N3" s="32"/>
      <c r="O3" s="32"/>
      <c r="P3" s="32"/>
      <c r="Q3" s="32"/>
      <c r="R3" s="32"/>
      <c r="S3" s="32"/>
      <c r="T3" s="32"/>
      <c r="U3" s="32"/>
    </row>
    <row r="4" spans="1:21" ht="15.95" customHeight="1">
      <c r="A4" s="87" t="s">
        <v>46</v>
      </c>
      <c r="B4" s="87"/>
      <c r="C4" s="87"/>
      <c r="D4" s="87"/>
      <c r="E4" s="87"/>
      <c r="F4" s="87"/>
      <c r="G4" s="87"/>
      <c r="H4" s="87"/>
      <c r="I4" s="87"/>
      <c r="J4" s="87"/>
      <c r="K4" s="87"/>
      <c r="L4" s="87"/>
      <c r="M4" s="87"/>
      <c r="N4" s="87"/>
      <c r="O4" s="87"/>
      <c r="P4" s="87"/>
      <c r="Q4" s="87"/>
      <c r="R4" s="87"/>
      <c r="S4" s="87"/>
      <c r="T4" s="87"/>
      <c r="U4" s="87"/>
    </row>
    <row r="5" spans="1:21" ht="15.95" customHeight="1" thickBot="1">
      <c r="A5" s="32"/>
      <c r="B5" s="32"/>
      <c r="C5" s="32"/>
      <c r="D5" s="32"/>
      <c r="E5" s="32"/>
      <c r="F5" s="32"/>
      <c r="G5" s="32"/>
      <c r="H5" s="32"/>
      <c r="I5" s="32"/>
      <c r="J5" s="32"/>
      <c r="K5" s="32"/>
      <c r="L5" s="32"/>
      <c r="M5" s="32"/>
      <c r="N5" s="32"/>
      <c r="O5" s="32"/>
      <c r="P5" s="32"/>
      <c r="Q5" s="32"/>
      <c r="R5" s="32"/>
      <c r="S5" s="32"/>
      <c r="T5" s="32"/>
      <c r="U5" s="32"/>
    </row>
    <row r="6" spans="1:21" ht="15.95" customHeight="1">
      <c r="A6" s="48"/>
      <c r="B6" s="49"/>
      <c r="C6" s="49"/>
      <c r="D6" s="49"/>
      <c r="E6" s="49"/>
      <c r="F6" s="49"/>
      <c r="G6" s="49"/>
      <c r="H6" s="49"/>
      <c r="I6" s="49"/>
      <c r="J6" s="49"/>
      <c r="K6" s="49"/>
      <c r="L6" s="49"/>
      <c r="M6" s="49"/>
      <c r="N6" s="49"/>
      <c r="O6" s="49"/>
      <c r="P6" s="49"/>
      <c r="Q6" s="49"/>
      <c r="R6" s="49"/>
      <c r="S6" s="49"/>
      <c r="T6" s="49"/>
      <c r="U6" s="50"/>
    </row>
    <row r="7" spans="1:21" ht="15.95" customHeight="1">
      <c r="A7" s="51"/>
      <c r="B7" s="84" t="s">
        <v>34</v>
      </c>
      <c r="C7" s="84"/>
      <c r="D7" s="84"/>
      <c r="E7" s="84"/>
      <c r="F7" s="84"/>
      <c r="G7" s="84"/>
      <c r="H7" s="84"/>
      <c r="I7" s="85"/>
      <c r="J7" s="83" t="s">
        <v>22</v>
      </c>
      <c r="K7" s="84"/>
      <c r="L7" s="84"/>
      <c r="M7" s="85"/>
      <c r="N7" s="83" t="s">
        <v>35</v>
      </c>
      <c r="O7" s="84"/>
      <c r="P7" s="84"/>
      <c r="Q7" s="84"/>
      <c r="R7" s="84"/>
      <c r="S7" s="84"/>
      <c r="T7" s="84"/>
      <c r="U7" s="86"/>
    </row>
    <row r="8" spans="1:21" ht="15.95" customHeight="1">
      <c r="A8" s="54"/>
      <c r="B8" s="52"/>
      <c r="C8" s="52">
        <v>2019</v>
      </c>
      <c r="D8" s="52"/>
      <c r="E8" s="55"/>
      <c r="F8" s="52"/>
      <c r="G8" s="52">
        <v>2020</v>
      </c>
      <c r="H8" s="52"/>
      <c r="I8" s="55"/>
      <c r="J8" s="56"/>
      <c r="K8" s="52"/>
      <c r="L8" s="52"/>
      <c r="M8" s="82" t="s">
        <v>12</v>
      </c>
      <c r="N8" s="52"/>
      <c r="O8" s="52">
        <f>+C8</f>
        <v>2019</v>
      </c>
      <c r="P8" s="52"/>
      <c r="Q8" s="55"/>
      <c r="R8" s="52"/>
      <c r="S8" s="52">
        <f>+G8</f>
        <v>2020</v>
      </c>
      <c r="T8" s="52"/>
      <c r="U8" s="53"/>
    </row>
    <row r="9" spans="1:21" ht="15.95" customHeight="1" thickBot="1">
      <c r="A9" s="58" t="s">
        <v>0</v>
      </c>
      <c r="B9" s="62" t="s">
        <v>1</v>
      </c>
      <c r="C9" s="62" t="s">
        <v>2</v>
      </c>
      <c r="D9" s="62" t="s">
        <v>3</v>
      </c>
      <c r="E9" s="63" t="s">
        <v>4</v>
      </c>
      <c r="F9" s="59" t="s">
        <v>1</v>
      </c>
      <c r="G9" s="59" t="s">
        <v>2</v>
      </c>
      <c r="H9" s="59" t="s">
        <v>3</v>
      </c>
      <c r="I9" s="60" t="s">
        <v>4</v>
      </c>
      <c r="J9" s="59" t="s">
        <v>1</v>
      </c>
      <c r="K9" s="59" t="s">
        <v>2</v>
      </c>
      <c r="L9" s="59" t="s">
        <v>3</v>
      </c>
      <c r="M9" s="60" t="s">
        <v>4</v>
      </c>
      <c r="N9" s="59" t="s">
        <v>1</v>
      </c>
      <c r="O9" s="59" t="s">
        <v>2</v>
      </c>
      <c r="P9" s="59" t="s">
        <v>3</v>
      </c>
      <c r="Q9" s="60" t="s">
        <v>4</v>
      </c>
      <c r="R9" s="59" t="s">
        <v>1</v>
      </c>
      <c r="S9" s="59" t="s">
        <v>2</v>
      </c>
      <c r="T9" s="59" t="s">
        <v>3</v>
      </c>
      <c r="U9" s="61" t="s">
        <v>4</v>
      </c>
    </row>
    <row r="10" spans="1:21" ht="15" customHeight="1" thickTop="1">
      <c r="A10" s="18" t="s">
        <v>54</v>
      </c>
      <c r="B10" s="19">
        <v>0</v>
      </c>
      <c r="C10" s="19">
        <v>0</v>
      </c>
      <c r="D10" s="19">
        <v>2593.7979850000002</v>
      </c>
      <c r="E10" s="41">
        <f t="shared" ref="E10:E24" si="0">SUM(B10:D10)</f>
        <v>2593.7979850000002</v>
      </c>
      <c r="F10" s="19">
        <v>0</v>
      </c>
      <c r="G10" s="19">
        <v>0</v>
      </c>
      <c r="H10" s="19">
        <v>2968.1487999999999</v>
      </c>
      <c r="I10" s="20">
        <f t="shared" ref="I10:I24" si="1">SUM(F10:H10)</f>
        <v>2968.1487999999999</v>
      </c>
      <c r="J10" s="69">
        <f t="shared" ref="J10:J25" si="2">IF(+B10&gt;0,(+F10-B10)/B10,0)</f>
        <v>0</v>
      </c>
      <c r="K10" s="34">
        <f t="shared" ref="K10:K25" si="3">IF(+C10&gt;0,(+G10-C10)/C10,0)</f>
        <v>0</v>
      </c>
      <c r="L10" s="34">
        <f t="shared" ref="L10:L25" si="4">IF(+D10&gt;0,(+H10-D10)/D10,0)</f>
        <v>0.14432535500639607</v>
      </c>
      <c r="M10" s="70">
        <f t="shared" ref="M10:M25" si="5">IF(+E10&gt;0,(+I10-E10)/E10,0)</f>
        <v>0.14432535500639607</v>
      </c>
      <c r="N10" s="34">
        <f t="shared" ref="N10:N24" si="6">+B10/$B$25</f>
        <v>0</v>
      </c>
      <c r="O10" s="34">
        <f t="shared" ref="O10:O24" si="7">+C10/$C$25</f>
        <v>0</v>
      </c>
      <c r="P10" s="34">
        <f t="shared" ref="P10:P24" si="8">+D10/$D$25</f>
        <v>0.37095253271260076</v>
      </c>
      <c r="Q10" s="70">
        <f t="shared" ref="Q10:Q24" si="9">+E10/$E$25</f>
        <v>4.0999751499130833E-3</v>
      </c>
      <c r="R10" s="34">
        <f t="shared" ref="R10:R24" si="10">+F10/$F$25</f>
        <v>0</v>
      </c>
      <c r="S10" s="34">
        <f t="shared" ref="S10:S24" si="11">+G10/$G$25</f>
        <v>0</v>
      </c>
      <c r="T10" s="34">
        <f t="shared" ref="T10:T24" si="12">+H10/$H$25</f>
        <v>0.37955144792129786</v>
      </c>
      <c r="U10" s="71">
        <f t="shared" ref="U10:U24" si="13">+I10/$I$25</f>
        <v>4.1315804277854643E-3</v>
      </c>
    </row>
    <row r="11" spans="1:21" ht="15" customHeight="1">
      <c r="A11" s="18" t="s">
        <v>31</v>
      </c>
      <c r="B11" s="19">
        <v>0</v>
      </c>
      <c r="C11" s="19">
        <v>0</v>
      </c>
      <c r="D11" s="19">
        <v>3276</v>
      </c>
      <c r="E11" s="41">
        <f t="shared" si="0"/>
        <v>3276</v>
      </c>
      <c r="F11" s="19">
        <v>0</v>
      </c>
      <c r="G11" s="19">
        <v>0</v>
      </c>
      <c r="H11" s="19">
        <v>2108</v>
      </c>
      <c r="I11" s="20">
        <f t="shared" si="1"/>
        <v>2108</v>
      </c>
      <c r="J11" s="69">
        <f t="shared" si="2"/>
        <v>0</v>
      </c>
      <c r="K11" s="34">
        <f t="shared" si="3"/>
        <v>0</v>
      </c>
      <c r="L11" s="34">
        <f t="shared" si="4"/>
        <v>-0.35653235653235654</v>
      </c>
      <c r="M11" s="70">
        <f t="shared" si="5"/>
        <v>-0.35653235653235654</v>
      </c>
      <c r="N11" s="34">
        <f t="shared" si="6"/>
        <v>0</v>
      </c>
      <c r="O11" s="34">
        <f t="shared" si="7"/>
        <v>0</v>
      </c>
      <c r="P11" s="34">
        <f t="shared" si="8"/>
        <v>0.46851778904689062</v>
      </c>
      <c r="Q11" s="70">
        <f t="shared" si="9"/>
        <v>5.1783210060267126E-3</v>
      </c>
      <c r="R11" s="34">
        <f t="shared" si="10"/>
        <v>0</v>
      </c>
      <c r="S11" s="34">
        <f t="shared" si="11"/>
        <v>0</v>
      </c>
      <c r="T11" s="34">
        <f t="shared" si="12"/>
        <v>0.26956008816609728</v>
      </c>
      <c r="U11" s="71">
        <f t="shared" si="13"/>
        <v>2.9342772645939309E-3</v>
      </c>
    </row>
    <row r="12" spans="1:21" ht="15" customHeight="1">
      <c r="A12" s="18" t="s">
        <v>14</v>
      </c>
      <c r="B12" s="19">
        <v>20444</v>
      </c>
      <c r="C12" s="19">
        <v>0</v>
      </c>
      <c r="D12" s="19">
        <v>0</v>
      </c>
      <c r="E12" s="41">
        <f t="shared" si="0"/>
        <v>20444</v>
      </c>
      <c r="F12" s="19">
        <v>17099.571291</v>
      </c>
      <c r="G12" s="19">
        <v>162.94894400000001</v>
      </c>
      <c r="H12" s="19">
        <v>0</v>
      </c>
      <c r="I12" s="20">
        <f t="shared" si="1"/>
        <v>17262.520235</v>
      </c>
      <c r="J12" s="69">
        <f t="shared" si="2"/>
        <v>-0.16358974315202504</v>
      </c>
      <c r="K12" s="34">
        <f t="shared" si="3"/>
        <v>0</v>
      </c>
      <c r="L12" s="34">
        <f t="shared" si="4"/>
        <v>0</v>
      </c>
      <c r="M12" s="70">
        <f t="shared" si="5"/>
        <v>-0.15561924109763256</v>
      </c>
      <c r="N12" s="34">
        <f t="shared" si="6"/>
        <v>3.8229461145109986E-2</v>
      </c>
      <c r="O12" s="34">
        <f t="shared" si="7"/>
        <v>0</v>
      </c>
      <c r="P12" s="34">
        <f t="shared" si="8"/>
        <v>0</v>
      </c>
      <c r="Q12" s="70">
        <f t="shared" si="9"/>
        <v>3.2315505081565964E-2</v>
      </c>
      <c r="R12" s="34">
        <f t="shared" si="10"/>
        <v>2.8607146637323035E-2</v>
      </c>
      <c r="S12" s="34">
        <f t="shared" si="11"/>
        <v>1.4439774429302423E-3</v>
      </c>
      <c r="T12" s="34">
        <f t="shared" si="12"/>
        <v>0</v>
      </c>
      <c r="U12" s="71">
        <f t="shared" si="13"/>
        <v>2.4028947179863938E-2</v>
      </c>
    </row>
    <row r="13" spans="1:21" ht="15.95" customHeight="1">
      <c r="A13" s="18" t="s">
        <v>38</v>
      </c>
      <c r="B13" s="19">
        <v>0</v>
      </c>
      <c r="C13" s="19">
        <v>0</v>
      </c>
      <c r="D13" s="19">
        <v>0</v>
      </c>
      <c r="E13" s="41">
        <f t="shared" si="0"/>
        <v>0</v>
      </c>
      <c r="F13" s="19">
        <v>0</v>
      </c>
      <c r="G13" s="19">
        <v>0</v>
      </c>
      <c r="H13" s="19">
        <v>0</v>
      </c>
      <c r="I13" s="20">
        <f t="shared" si="1"/>
        <v>0</v>
      </c>
      <c r="J13" s="69">
        <f t="shared" si="2"/>
        <v>0</v>
      </c>
      <c r="K13" s="34">
        <f t="shared" si="3"/>
        <v>0</v>
      </c>
      <c r="L13" s="34">
        <f t="shared" si="4"/>
        <v>0</v>
      </c>
      <c r="M13" s="70">
        <f t="shared" si="5"/>
        <v>0</v>
      </c>
      <c r="N13" s="34">
        <f t="shared" si="6"/>
        <v>0</v>
      </c>
      <c r="O13" s="34">
        <f t="shared" si="7"/>
        <v>0</v>
      </c>
      <c r="P13" s="34">
        <f t="shared" si="8"/>
        <v>0</v>
      </c>
      <c r="Q13" s="70">
        <f t="shared" si="9"/>
        <v>0</v>
      </c>
      <c r="R13" s="34">
        <f t="shared" si="10"/>
        <v>0</v>
      </c>
      <c r="S13" s="34">
        <f t="shared" si="11"/>
        <v>0</v>
      </c>
      <c r="T13" s="34">
        <f t="shared" si="12"/>
        <v>0</v>
      </c>
      <c r="U13" s="71">
        <f t="shared" si="13"/>
        <v>0</v>
      </c>
    </row>
    <row r="14" spans="1:21" ht="15.95" customHeight="1">
      <c r="A14" s="18" t="s">
        <v>17</v>
      </c>
      <c r="B14" s="19">
        <v>15847</v>
      </c>
      <c r="C14" s="19">
        <v>0</v>
      </c>
      <c r="D14" s="19">
        <v>0</v>
      </c>
      <c r="E14" s="41">
        <f t="shared" si="0"/>
        <v>15847</v>
      </c>
      <c r="F14" s="19">
        <v>50093</v>
      </c>
      <c r="G14" s="19">
        <v>0</v>
      </c>
      <c r="H14" s="19">
        <v>0</v>
      </c>
      <c r="I14" s="20">
        <f t="shared" si="1"/>
        <v>50093</v>
      </c>
      <c r="J14" s="69">
        <f t="shared" si="2"/>
        <v>2.1610399444689845</v>
      </c>
      <c r="K14" s="34">
        <f t="shared" si="3"/>
        <v>0</v>
      </c>
      <c r="L14" s="34">
        <f t="shared" si="4"/>
        <v>0</v>
      </c>
      <c r="M14" s="70">
        <f t="shared" si="5"/>
        <v>2.1610399444689845</v>
      </c>
      <c r="N14" s="34">
        <f t="shared" si="6"/>
        <v>2.9633255271304927E-2</v>
      </c>
      <c r="O14" s="34">
        <f t="shared" si="7"/>
        <v>0</v>
      </c>
      <c r="P14" s="34">
        <f t="shared" si="8"/>
        <v>0</v>
      </c>
      <c r="Q14" s="70">
        <f t="shared" si="9"/>
        <v>2.5049100422010168E-2</v>
      </c>
      <c r="R14" s="34">
        <f t="shared" si="10"/>
        <v>8.3804311354733291E-2</v>
      </c>
      <c r="S14" s="34">
        <f t="shared" si="11"/>
        <v>0</v>
      </c>
      <c r="T14" s="34">
        <f t="shared" si="12"/>
        <v>0</v>
      </c>
      <c r="U14" s="71">
        <f t="shared" si="13"/>
        <v>6.972806025393917E-2</v>
      </c>
    </row>
    <row r="15" spans="1:21" ht="15.95" customHeight="1">
      <c r="A15" s="18" t="s">
        <v>28</v>
      </c>
      <c r="B15" s="19">
        <v>42910.445998071817</v>
      </c>
      <c r="C15" s="19">
        <v>0</v>
      </c>
      <c r="D15" s="19">
        <v>7.4658662069999986</v>
      </c>
      <c r="E15" s="41">
        <f t="shared" si="0"/>
        <v>42917.911864278816</v>
      </c>
      <c r="F15" s="19">
        <v>31403.073814127274</v>
      </c>
      <c r="G15" s="19">
        <v>4481</v>
      </c>
      <c r="H15" s="19">
        <v>0</v>
      </c>
      <c r="I15" s="20">
        <f t="shared" si="1"/>
        <v>35884.073814127274</v>
      </c>
      <c r="J15" s="69">
        <f>IF(+B15&gt;0,(+F15-B15)/B15,0)</f>
        <v>-0.26817181495763587</v>
      </c>
      <c r="K15" s="34">
        <f t="shared" si="3"/>
        <v>0</v>
      </c>
      <c r="L15" s="34">
        <f t="shared" si="4"/>
        <v>-1</v>
      </c>
      <c r="M15" s="70">
        <f t="shared" si="5"/>
        <v>-0.1638905003671883</v>
      </c>
      <c r="N15" s="34">
        <f t="shared" si="6"/>
        <v>8.0240815300461107E-2</v>
      </c>
      <c r="O15" s="34">
        <f t="shared" si="7"/>
        <v>0</v>
      </c>
      <c r="P15" s="34">
        <f t="shared" si="8"/>
        <v>1.0677323347446687E-3</v>
      </c>
      <c r="Q15" s="70">
        <f t="shared" si="9"/>
        <v>6.7839659505982308E-2</v>
      </c>
      <c r="R15" s="34">
        <f t="shared" si="10"/>
        <v>5.2536541541029567E-2</v>
      </c>
      <c r="S15" s="34">
        <f t="shared" si="11"/>
        <v>3.9708529327875948E-2</v>
      </c>
      <c r="T15" s="34">
        <f t="shared" si="12"/>
        <v>0</v>
      </c>
      <c r="U15" s="71">
        <f t="shared" si="13"/>
        <v>4.9949630907876699E-2</v>
      </c>
    </row>
    <row r="16" spans="1:21" ht="15.95" customHeight="1">
      <c r="A16" s="18" t="s">
        <v>25</v>
      </c>
      <c r="B16" s="19">
        <v>99680.01337994494</v>
      </c>
      <c r="C16" s="19">
        <v>55479.829199</v>
      </c>
      <c r="D16" s="19">
        <v>0</v>
      </c>
      <c r="E16" s="41">
        <f t="shared" si="0"/>
        <v>155159.84257894492</v>
      </c>
      <c r="F16" s="19">
        <v>110878</v>
      </c>
      <c r="G16" s="19">
        <v>55723.938283000003</v>
      </c>
      <c r="H16" s="19">
        <v>0</v>
      </c>
      <c r="I16" s="20">
        <f t="shared" si="1"/>
        <v>166601.938283</v>
      </c>
      <c r="J16" s="69">
        <f t="shared" si="2"/>
        <v>0.11233933704816329</v>
      </c>
      <c r="K16" s="34">
        <f t="shared" si="3"/>
        <v>4.3999609862606301E-3</v>
      </c>
      <c r="L16" s="34">
        <f t="shared" si="4"/>
        <v>0</v>
      </c>
      <c r="M16" s="70">
        <f t="shared" si="5"/>
        <v>7.3743924419318499E-2</v>
      </c>
      <c r="N16" s="34">
        <f>+B16/$B$25</f>
        <v>0.18639763248154217</v>
      </c>
      <c r="O16" s="34">
        <f t="shared" si="7"/>
        <v>0.61051100563426652</v>
      </c>
      <c r="P16" s="34">
        <f t="shared" si="8"/>
        <v>0</v>
      </c>
      <c r="Q16" s="70">
        <f t="shared" si="9"/>
        <v>0.24525869112281698</v>
      </c>
      <c r="R16" s="34">
        <f t="shared" si="10"/>
        <v>0.18549606600503302</v>
      </c>
      <c r="S16" s="34">
        <f t="shared" si="11"/>
        <v>0.4937995174236231</v>
      </c>
      <c r="T16" s="34">
        <f t="shared" si="12"/>
        <v>0</v>
      </c>
      <c r="U16" s="71">
        <f t="shared" si="13"/>
        <v>0.23190525604415946</v>
      </c>
    </row>
    <row r="17" spans="1:21" ht="15.95" customHeight="1">
      <c r="A17" s="18" t="s">
        <v>7</v>
      </c>
      <c r="B17" s="19">
        <v>9149.723448499999</v>
      </c>
      <c r="C17" s="19">
        <v>0</v>
      </c>
      <c r="D17" s="19">
        <v>0</v>
      </c>
      <c r="E17" s="41">
        <f t="shared" si="0"/>
        <v>9149.723448499999</v>
      </c>
      <c r="F17" s="19">
        <v>9843.6790920000003</v>
      </c>
      <c r="G17" s="19">
        <v>1865.700405</v>
      </c>
      <c r="H17" s="19">
        <v>0</v>
      </c>
      <c r="I17" s="20">
        <f t="shared" si="1"/>
        <v>11709.379497</v>
      </c>
      <c r="J17" s="69">
        <f t="shared" si="2"/>
        <v>7.5844439168679792E-2</v>
      </c>
      <c r="K17" s="34">
        <f t="shared" si="3"/>
        <v>0</v>
      </c>
      <c r="L17" s="34">
        <f t="shared" si="4"/>
        <v>0</v>
      </c>
      <c r="M17" s="70">
        <f t="shared" si="5"/>
        <v>0.27975228572833311</v>
      </c>
      <c r="N17" s="34">
        <f t="shared" si="6"/>
        <v>1.7109616369738428E-2</v>
      </c>
      <c r="O17" s="34">
        <f t="shared" si="7"/>
        <v>0</v>
      </c>
      <c r="P17" s="34">
        <f t="shared" si="8"/>
        <v>0</v>
      </c>
      <c r="Q17" s="70">
        <f t="shared" si="9"/>
        <v>1.4462822079579583E-2</v>
      </c>
      <c r="R17" s="34">
        <f t="shared" si="10"/>
        <v>1.6468224053301787E-2</v>
      </c>
      <c r="S17" s="34">
        <f t="shared" si="11"/>
        <v>1.6532965688233103E-2</v>
      </c>
      <c r="T17" s="34">
        <f t="shared" si="12"/>
        <v>0</v>
      </c>
      <c r="U17" s="71">
        <f t="shared" si="13"/>
        <v>1.6299130000260634E-2</v>
      </c>
    </row>
    <row r="18" spans="1:21" ht="15.95" customHeight="1">
      <c r="A18" s="18" t="s">
        <v>18</v>
      </c>
      <c r="B18" s="19">
        <v>0</v>
      </c>
      <c r="C18" s="19">
        <v>0</v>
      </c>
      <c r="D18" s="19">
        <v>1115</v>
      </c>
      <c r="E18" s="41">
        <f t="shared" si="0"/>
        <v>1115</v>
      </c>
      <c r="F18" s="19">
        <v>0</v>
      </c>
      <c r="G18" s="19">
        <v>0</v>
      </c>
      <c r="H18" s="19">
        <v>2744</v>
      </c>
      <c r="I18" s="20">
        <f t="shared" si="1"/>
        <v>2744</v>
      </c>
      <c r="J18" s="69">
        <f t="shared" si="2"/>
        <v>0</v>
      </c>
      <c r="K18" s="34">
        <f t="shared" si="3"/>
        <v>0</v>
      </c>
      <c r="L18" s="34">
        <f t="shared" si="4"/>
        <v>1.4609865470852017</v>
      </c>
      <c r="M18" s="70">
        <f t="shared" si="5"/>
        <v>1.4609865470852017</v>
      </c>
      <c r="N18" s="34">
        <f t="shared" si="6"/>
        <v>0</v>
      </c>
      <c r="O18" s="34">
        <f t="shared" si="7"/>
        <v>0</v>
      </c>
      <c r="P18" s="34">
        <f t="shared" si="8"/>
        <v>0.15946194590576404</v>
      </c>
      <c r="Q18" s="70">
        <f t="shared" si="9"/>
        <v>1.7624627355676996E-3</v>
      </c>
      <c r="R18" s="34">
        <f t="shared" si="10"/>
        <v>0</v>
      </c>
      <c r="S18" s="34">
        <f t="shared" si="11"/>
        <v>0</v>
      </c>
      <c r="T18" s="34">
        <f t="shared" si="12"/>
        <v>0.35088846391260486</v>
      </c>
      <c r="U18" s="71">
        <f t="shared" si="13"/>
        <v>3.8195715436649649E-3</v>
      </c>
    </row>
    <row r="19" spans="1:21" ht="15.95" customHeight="1">
      <c r="A19" s="18" t="s">
        <v>41</v>
      </c>
      <c r="B19" s="19">
        <v>11141</v>
      </c>
      <c r="C19" s="19">
        <v>0</v>
      </c>
      <c r="D19" s="19">
        <v>0</v>
      </c>
      <c r="E19" s="41">
        <f t="shared" si="0"/>
        <v>11141</v>
      </c>
      <c r="F19" s="19">
        <v>11880</v>
      </c>
      <c r="G19" s="19">
        <v>0</v>
      </c>
      <c r="H19" s="19">
        <v>0</v>
      </c>
      <c r="I19" s="20">
        <f t="shared" si="1"/>
        <v>11880</v>
      </c>
      <c r="J19" s="69">
        <f t="shared" si="2"/>
        <v>6.633156808185979E-2</v>
      </c>
      <c r="K19" s="34">
        <f t="shared" si="3"/>
        <v>0</v>
      </c>
      <c r="L19" s="34">
        <f t="shared" si="4"/>
        <v>0</v>
      </c>
      <c r="M19" s="70">
        <f t="shared" si="5"/>
        <v>6.633156808185979E-2</v>
      </c>
      <c r="N19" s="34">
        <f t="shared" si="6"/>
        <v>2.0833223763337426E-2</v>
      </c>
      <c r="O19" s="34">
        <f t="shared" si="7"/>
        <v>0</v>
      </c>
      <c r="P19" s="34">
        <f t="shared" si="8"/>
        <v>0</v>
      </c>
      <c r="Q19" s="70">
        <f t="shared" si="9"/>
        <v>1.7610401199067035E-2</v>
      </c>
      <c r="R19" s="34">
        <f t="shared" si="10"/>
        <v>1.9874936995073793E-2</v>
      </c>
      <c r="S19" s="34">
        <f t="shared" si="11"/>
        <v>0</v>
      </c>
      <c r="T19" s="34">
        <f t="shared" si="12"/>
        <v>0</v>
      </c>
      <c r="U19" s="71">
        <f t="shared" si="13"/>
        <v>1.6536628986421203E-2</v>
      </c>
    </row>
    <row r="20" spans="1:21" ht="15.95" customHeight="1">
      <c r="A20" s="18" t="s">
        <v>11</v>
      </c>
      <c r="B20" s="19">
        <v>1</v>
      </c>
      <c r="C20" s="19">
        <v>0</v>
      </c>
      <c r="D20" s="19">
        <v>0</v>
      </c>
      <c r="E20" s="41">
        <f t="shared" si="0"/>
        <v>1</v>
      </c>
      <c r="F20" s="19">
        <v>3</v>
      </c>
      <c r="G20" s="19">
        <v>0</v>
      </c>
      <c r="H20" s="19">
        <v>0</v>
      </c>
      <c r="I20" s="20">
        <f t="shared" si="1"/>
        <v>3</v>
      </c>
      <c r="J20" s="69">
        <f t="shared" si="2"/>
        <v>2</v>
      </c>
      <c r="K20" s="34">
        <f t="shared" si="3"/>
        <v>0</v>
      </c>
      <c r="L20" s="34">
        <f t="shared" si="4"/>
        <v>0</v>
      </c>
      <c r="M20" s="70">
        <f t="shared" si="5"/>
        <v>2</v>
      </c>
      <c r="N20" s="34">
        <f t="shared" si="6"/>
        <v>1.8699599464444327E-6</v>
      </c>
      <c r="O20" s="34">
        <f t="shared" si="7"/>
        <v>0</v>
      </c>
      <c r="P20" s="34">
        <f t="shared" si="8"/>
        <v>0</v>
      </c>
      <c r="Q20" s="70">
        <f t="shared" si="9"/>
        <v>1.5806840677737217E-6</v>
      </c>
      <c r="R20" s="34">
        <f t="shared" si="10"/>
        <v>5.0189234836044936E-6</v>
      </c>
      <c r="S20" s="34">
        <f t="shared" si="11"/>
        <v>0</v>
      </c>
      <c r="T20" s="34">
        <f t="shared" si="12"/>
        <v>0</v>
      </c>
      <c r="U20" s="71">
        <f t="shared" si="13"/>
        <v>4.1759164107124252E-6</v>
      </c>
    </row>
    <row r="21" spans="1:21" ht="15.95" customHeight="1">
      <c r="A21" s="18" t="s">
        <v>44</v>
      </c>
      <c r="B21" s="19">
        <v>95839.451821950017</v>
      </c>
      <c r="C21" s="19">
        <v>3535.46194453</v>
      </c>
      <c r="D21" s="19">
        <v>0</v>
      </c>
      <c r="E21" s="41">
        <f t="shared" si="0"/>
        <v>99374.913766480022</v>
      </c>
      <c r="F21" s="19">
        <v>104336.62063003003</v>
      </c>
      <c r="G21" s="19">
        <v>602.46256544000005</v>
      </c>
      <c r="H21" s="19">
        <v>0</v>
      </c>
      <c r="I21" s="20">
        <f t="shared" si="1"/>
        <v>104939.08319547003</v>
      </c>
      <c r="J21" s="69">
        <f t="shared" si="2"/>
        <v>8.8660448766610223E-2</v>
      </c>
      <c r="K21" s="34">
        <f t="shared" si="3"/>
        <v>-0.82959438543183339</v>
      </c>
      <c r="L21" s="34">
        <f t="shared" si="4"/>
        <v>0</v>
      </c>
      <c r="M21" s="70">
        <f t="shared" si="5"/>
        <v>5.5991690640005816E-2</v>
      </c>
      <c r="N21" s="34">
        <f t="shared" si="6"/>
        <v>0.17921593619623746</v>
      </c>
      <c r="O21" s="34">
        <f t="shared" si="7"/>
        <v>3.8904921992362486E-2</v>
      </c>
      <c r="P21" s="34">
        <f t="shared" si="8"/>
        <v>0</v>
      </c>
      <c r="Q21" s="70">
        <f t="shared" si="9"/>
        <v>0.15708034292706247</v>
      </c>
      <c r="R21" s="34">
        <f t="shared" si="10"/>
        <v>0.1745525051599969</v>
      </c>
      <c r="S21" s="34">
        <f t="shared" si="11"/>
        <v>5.3387418988443706E-3</v>
      </c>
      <c r="T21" s="34">
        <f t="shared" si="12"/>
        <v>0</v>
      </c>
      <c r="U21" s="71">
        <f t="shared" si="13"/>
        <v>0.14607227988035992</v>
      </c>
    </row>
    <row r="22" spans="1:21" ht="15.95" customHeight="1">
      <c r="A22" s="18" t="s">
        <v>45</v>
      </c>
      <c r="B22" s="19">
        <v>20655.579253106003</v>
      </c>
      <c r="C22" s="19">
        <v>0</v>
      </c>
      <c r="D22" s="19">
        <v>0</v>
      </c>
      <c r="E22" s="41">
        <f t="shared" si="0"/>
        <v>20655.579253106003</v>
      </c>
      <c r="F22" s="19">
        <v>37642.221990815095</v>
      </c>
      <c r="G22" s="19">
        <v>0</v>
      </c>
      <c r="H22" s="19">
        <v>0</v>
      </c>
      <c r="I22" s="20">
        <f t="shared" si="1"/>
        <v>37642.221990815095</v>
      </c>
      <c r="J22" s="69">
        <f t="shared" si="2"/>
        <v>0.82237552041319728</v>
      </c>
      <c r="K22" s="34">
        <f t="shared" si="3"/>
        <v>0</v>
      </c>
      <c r="L22" s="34">
        <f t="shared" si="4"/>
        <v>0</v>
      </c>
      <c r="M22" s="70">
        <f t="shared" si="5"/>
        <v>0.82237552041319728</v>
      </c>
      <c r="N22" s="34">
        <f t="shared" si="6"/>
        <v>3.8625105873916842E-2</v>
      </c>
      <c r="O22" s="34">
        <f t="shared" si="7"/>
        <v>0</v>
      </c>
      <c r="P22" s="34">
        <f t="shared" si="8"/>
        <v>0</v>
      </c>
      <c r="Q22" s="70">
        <f t="shared" si="9"/>
        <v>3.2649945036022088E-2</v>
      </c>
      <c r="R22" s="34">
        <f t="shared" si="10"/>
        <v>6.2974477308251786E-2</v>
      </c>
      <c r="S22" s="34">
        <f t="shared" si="11"/>
        <v>0</v>
      </c>
      <c r="T22" s="34">
        <f t="shared" si="12"/>
        <v>0</v>
      </c>
      <c r="U22" s="71">
        <f t="shared" si="13"/>
        <v>5.2396924182374967E-2</v>
      </c>
    </row>
    <row r="23" spans="1:21" ht="15.95" customHeight="1">
      <c r="A23" s="18" t="s">
        <v>39</v>
      </c>
      <c r="B23" s="19">
        <v>113458</v>
      </c>
      <c r="C23" s="19">
        <v>534</v>
      </c>
      <c r="D23" s="19">
        <v>0</v>
      </c>
      <c r="E23" s="41">
        <f t="shared" si="0"/>
        <v>113992</v>
      </c>
      <c r="F23" s="19">
        <v>98395.127181999997</v>
      </c>
      <c r="G23" s="19">
        <v>0</v>
      </c>
      <c r="H23" s="19">
        <v>0</v>
      </c>
      <c r="I23" s="20">
        <f t="shared" si="1"/>
        <v>98395.127181999997</v>
      </c>
      <c r="J23" s="69">
        <f t="shared" si="2"/>
        <v>-0.13276166350543817</v>
      </c>
      <c r="K23" s="34">
        <f t="shared" si="3"/>
        <v>-1</v>
      </c>
      <c r="L23" s="34">
        <f t="shared" si="4"/>
        <v>0</v>
      </c>
      <c r="M23" s="70">
        <f t="shared" si="5"/>
        <v>-0.13682427554565235</v>
      </c>
      <c r="N23" s="34">
        <f t="shared" si="6"/>
        <v>0.21216191560369246</v>
      </c>
      <c r="O23" s="34">
        <f t="shared" si="7"/>
        <v>5.8762415406746525E-3</v>
      </c>
      <c r="P23" s="34">
        <f t="shared" si="8"/>
        <v>0</v>
      </c>
      <c r="Q23" s="70">
        <f t="shared" si="9"/>
        <v>0.18018533825366209</v>
      </c>
      <c r="R23" s="34">
        <f t="shared" si="10"/>
        <v>0.16461253816199686</v>
      </c>
      <c r="S23" s="34">
        <f t="shared" si="11"/>
        <v>0</v>
      </c>
      <c r="T23" s="34">
        <f t="shared" si="12"/>
        <v>0</v>
      </c>
      <c r="U23" s="71">
        <f t="shared" si="13"/>
        <v>0.13696327544448333</v>
      </c>
    </row>
    <row r="24" spans="1:21" ht="15.95" customHeight="1" thickBot="1">
      <c r="A24" s="18" t="s">
        <v>16</v>
      </c>
      <c r="B24" s="19">
        <v>105644.59865054289</v>
      </c>
      <c r="C24" s="19">
        <v>31325.121745</v>
      </c>
      <c r="D24" s="19">
        <v>0</v>
      </c>
      <c r="E24" s="41">
        <f t="shared" si="0"/>
        <v>136969.72039554288</v>
      </c>
      <c r="F24" s="19">
        <v>126163.44992065379</v>
      </c>
      <c r="G24" s="19">
        <v>50011.241702999992</v>
      </c>
      <c r="H24" s="19">
        <v>0</v>
      </c>
      <c r="I24" s="20">
        <f t="shared" si="1"/>
        <v>176174.69162365378</v>
      </c>
      <c r="J24" s="69">
        <f t="shared" si="2"/>
        <v>0.19422527542543186</v>
      </c>
      <c r="K24" s="34">
        <f t="shared" si="3"/>
        <v>0.59652186223290904</v>
      </c>
      <c r="L24" s="34">
        <f t="shared" si="4"/>
        <v>0</v>
      </c>
      <c r="M24" s="70">
        <f t="shared" si="5"/>
        <v>0.28623093567610625</v>
      </c>
      <c r="N24" s="34">
        <f t="shared" si="6"/>
        <v>0.19755116803471279</v>
      </c>
      <c r="O24" s="34">
        <f t="shared" si="7"/>
        <v>0.34470783083269635</v>
      </c>
      <c r="P24" s="34">
        <f t="shared" si="8"/>
        <v>0</v>
      </c>
      <c r="Q24" s="70">
        <f t="shared" si="9"/>
        <v>0.21650585479665602</v>
      </c>
      <c r="R24" s="34">
        <f t="shared" si="10"/>
        <v>0.21106823385977624</v>
      </c>
      <c r="S24" s="34">
        <f t="shared" si="11"/>
        <v>0.44317626821849321</v>
      </c>
      <c r="T24" s="34">
        <f t="shared" si="12"/>
        <v>0</v>
      </c>
      <c r="U24" s="71">
        <f t="shared" si="13"/>
        <v>0.24523026196780556</v>
      </c>
    </row>
    <row r="25" spans="1:21" ht="15.95" customHeight="1" thickBot="1">
      <c r="A25" s="26" t="s">
        <v>8</v>
      </c>
      <c r="B25" s="27">
        <f t="shared" ref="B25:I25" si="14">SUM(B10:B24)</f>
        <v>534770.81255211565</v>
      </c>
      <c r="C25" s="27">
        <f t="shared" si="14"/>
        <v>90874.412888530002</v>
      </c>
      <c r="D25" s="27">
        <f t="shared" si="14"/>
        <v>6992.2638512069998</v>
      </c>
      <c r="E25" s="28">
        <f t="shared" si="14"/>
        <v>632637.48929185269</v>
      </c>
      <c r="F25" s="27">
        <f t="shared" si="14"/>
        <v>597737.74392062624</v>
      </c>
      <c r="G25" s="27">
        <f t="shared" si="14"/>
        <v>112847.29190044</v>
      </c>
      <c r="H25" s="27">
        <f t="shared" si="14"/>
        <v>7820.1487999999999</v>
      </c>
      <c r="I25" s="27">
        <f t="shared" si="14"/>
        <v>718405.1846210662</v>
      </c>
      <c r="J25" s="72">
        <f t="shared" si="2"/>
        <v>0.11774563960963033</v>
      </c>
      <c r="K25" s="29">
        <f t="shared" si="3"/>
        <v>0.24179390340450141</v>
      </c>
      <c r="L25" s="29">
        <f t="shared" si="4"/>
        <v>0.11840012997365527</v>
      </c>
      <c r="M25" s="30">
        <f t="shared" si="5"/>
        <v>0.13557162953655844</v>
      </c>
      <c r="N25" s="29">
        <f t="shared" ref="N25:U25" si="15">SUM(N10:N24)</f>
        <v>1</v>
      </c>
      <c r="O25" s="29">
        <f t="shared" si="15"/>
        <v>1</v>
      </c>
      <c r="P25" s="29">
        <f t="shared" si="15"/>
        <v>1.0000000000000002</v>
      </c>
      <c r="Q25" s="30">
        <f t="shared" si="15"/>
        <v>1</v>
      </c>
      <c r="R25" s="29">
        <f t="shared" si="15"/>
        <v>0.99999999999999989</v>
      </c>
      <c r="S25" s="29">
        <f t="shared" si="15"/>
        <v>1</v>
      </c>
      <c r="T25" s="29">
        <f t="shared" si="15"/>
        <v>1</v>
      </c>
      <c r="U25" s="31">
        <f t="shared" si="15"/>
        <v>1</v>
      </c>
    </row>
    <row r="26" spans="1:21" ht="15.95" customHeight="1">
      <c r="A26" s="1" t="s">
        <v>12</v>
      </c>
      <c r="B26"/>
      <c r="C26"/>
      <c r="D26"/>
      <c r="E26"/>
    </row>
    <row r="27" spans="1:21" ht="15.95" customHeight="1">
      <c r="A27" s="14"/>
      <c r="B27" s="47" t="s">
        <v>12</v>
      </c>
      <c r="C27" s="32"/>
      <c r="D27" s="32"/>
      <c r="E27" s="32"/>
      <c r="F27"/>
      <c r="G27"/>
      <c r="H27"/>
      <c r="I27"/>
      <c r="J27"/>
      <c r="K27" s="32"/>
      <c r="L27" s="32"/>
      <c r="M27" s="32"/>
      <c r="N27" s="32"/>
      <c r="O27" s="32"/>
      <c r="P27" s="32"/>
      <c r="Q27" s="32"/>
      <c r="R27" s="32"/>
      <c r="S27" s="32"/>
      <c r="T27" s="32"/>
      <c r="U27" s="32"/>
    </row>
    <row r="28" spans="1:21" ht="15.95" customHeight="1">
      <c r="P28" s="32"/>
      <c r="Q28" s="32"/>
      <c r="R28" s="32"/>
      <c r="S28" s="32"/>
      <c r="T28" s="32"/>
      <c r="U28" s="32"/>
    </row>
    <row r="29" spans="1:21" ht="15.95" customHeight="1">
      <c r="A29" s="32"/>
      <c r="B29" s="45"/>
      <c r="C29" s="32"/>
      <c r="D29" s="32"/>
      <c r="E29" s="32"/>
      <c r="F29" s="32"/>
      <c r="G29" s="32"/>
      <c r="H29" s="32"/>
      <c r="I29" s="32"/>
      <c r="J29" s="32"/>
      <c r="K29" s="32"/>
      <c r="L29" s="32"/>
      <c r="M29" s="32"/>
      <c r="N29" s="32"/>
      <c r="O29" s="32"/>
      <c r="P29" s="32"/>
      <c r="Q29" s="32"/>
      <c r="R29" s="32"/>
      <c r="S29" s="32"/>
      <c r="T29" s="32"/>
      <c r="U29" s="32"/>
    </row>
    <row r="30" spans="1:21" ht="15.95" customHeight="1">
      <c r="A30" s="32"/>
      <c r="B30" s="32"/>
      <c r="C30" s="32"/>
      <c r="D30" s="32"/>
      <c r="E30" s="32"/>
      <c r="F30" s="32"/>
      <c r="G30" s="32"/>
      <c r="H30" s="32"/>
      <c r="I30" s="32"/>
      <c r="J30" s="32"/>
      <c r="K30" s="32"/>
      <c r="L30" s="32"/>
      <c r="M30" s="32"/>
      <c r="N30" s="32"/>
      <c r="O30" s="32"/>
      <c r="P30" s="32"/>
      <c r="Q30" s="32"/>
      <c r="R30" s="32"/>
      <c r="S30" s="32"/>
      <c r="T30" s="32"/>
      <c r="U30" s="32"/>
    </row>
    <row r="31" spans="1:21" ht="15.95" customHeight="1">
      <c r="A31" s="87" t="s">
        <v>47</v>
      </c>
      <c r="B31" s="87"/>
      <c r="C31" s="87"/>
      <c r="D31" s="87"/>
      <c r="E31" s="87"/>
      <c r="F31" s="87"/>
      <c r="G31" s="87"/>
      <c r="H31" s="87"/>
      <c r="I31" s="87"/>
      <c r="J31" s="87"/>
      <c r="K31" s="87"/>
      <c r="L31" s="87"/>
      <c r="M31" s="87"/>
      <c r="N31" s="87"/>
      <c r="O31" s="87"/>
      <c r="P31" s="87"/>
      <c r="Q31" s="87"/>
      <c r="R31" s="87"/>
      <c r="S31" s="87"/>
      <c r="T31" s="87"/>
      <c r="U31" s="87"/>
    </row>
    <row r="32" spans="1:21" ht="15.95" customHeight="1" thickBot="1">
      <c r="A32" s="32"/>
      <c r="B32" s="32"/>
      <c r="C32" s="32"/>
      <c r="D32" s="32"/>
      <c r="E32" s="32"/>
      <c r="F32" s="32"/>
      <c r="G32" s="32"/>
      <c r="H32" s="32"/>
      <c r="I32" s="32"/>
      <c r="J32" s="32"/>
      <c r="K32" s="32"/>
      <c r="L32" s="32"/>
      <c r="M32" s="32"/>
      <c r="N32" s="32"/>
      <c r="O32" s="32"/>
      <c r="P32" s="32"/>
      <c r="Q32" s="32"/>
      <c r="R32" s="32"/>
      <c r="S32" s="32"/>
      <c r="T32" s="32"/>
      <c r="U32" s="32"/>
    </row>
    <row r="33" spans="1:21" ht="15.95" customHeight="1">
      <c r="A33" s="48"/>
      <c r="B33" s="49"/>
      <c r="C33" s="49"/>
      <c r="D33" s="49"/>
      <c r="E33" s="49"/>
      <c r="F33" s="49"/>
      <c r="G33" s="49"/>
      <c r="H33" s="49"/>
      <c r="I33" s="49"/>
      <c r="J33" s="49"/>
      <c r="K33" s="49"/>
      <c r="L33" s="49"/>
      <c r="M33" s="49"/>
      <c r="N33" s="49"/>
      <c r="O33" s="49"/>
      <c r="P33" s="49"/>
      <c r="Q33" s="49"/>
      <c r="R33" s="49"/>
      <c r="S33" s="49"/>
      <c r="T33" s="49"/>
      <c r="U33" s="50"/>
    </row>
    <row r="34" spans="1:21" ht="15.95" customHeight="1">
      <c r="A34" s="51"/>
      <c r="B34" s="84" t="s">
        <v>33</v>
      </c>
      <c r="C34" s="84"/>
      <c r="D34" s="84"/>
      <c r="E34" s="84"/>
      <c r="F34" s="84"/>
      <c r="G34" s="84"/>
      <c r="H34" s="84"/>
      <c r="I34" s="85"/>
      <c r="J34" s="83" t="s">
        <v>22</v>
      </c>
      <c r="K34" s="84"/>
      <c r="L34" s="84"/>
      <c r="M34" s="85"/>
      <c r="N34" s="83" t="s">
        <v>35</v>
      </c>
      <c r="O34" s="84"/>
      <c r="P34" s="84"/>
      <c r="Q34" s="84"/>
      <c r="R34" s="84"/>
      <c r="S34" s="84"/>
      <c r="T34" s="84"/>
      <c r="U34" s="86"/>
    </row>
    <row r="35" spans="1:21" ht="15.95" customHeight="1">
      <c r="A35" s="54"/>
      <c r="B35" s="52"/>
      <c r="C35" s="52">
        <v>2019</v>
      </c>
      <c r="D35" s="52"/>
      <c r="E35" s="55"/>
      <c r="F35" s="52"/>
      <c r="G35" s="52">
        <v>2020</v>
      </c>
      <c r="H35" s="52"/>
      <c r="I35" s="52"/>
      <c r="J35" s="56"/>
      <c r="K35" s="52"/>
      <c r="L35" s="52"/>
      <c r="M35" s="82" t="s">
        <v>12</v>
      </c>
      <c r="N35" s="52"/>
      <c r="O35" s="52">
        <f>+C35</f>
        <v>2019</v>
      </c>
      <c r="P35" s="52"/>
      <c r="Q35" s="55"/>
      <c r="R35" s="52"/>
      <c r="S35" s="52">
        <f>+G35</f>
        <v>2020</v>
      </c>
      <c r="T35" s="52"/>
      <c r="U35" s="53"/>
    </row>
    <row r="36" spans="1:21" ht="15.95" customHeight="1" thickBot="1">
      <c r="A36" s="58" t="s">
        <v>0</v>
      </c>
      <c r="B36" s="59" t="s">
        <v>1</v>
      </c>
      <c r="C36" s="59" t="s">
        <v>2</v>
      </c>
      <c r="D36" s="59" t="s">
        <v>3</v>
      </c>
      <c r="E36" s="60" t="s">
        <v>4</v>
      </c>
      <c r="F36" s="59" t="s">
        <v>1</v>
      </c>
      <c r="G36" s="59" t="s">
        <v>2</v>
      </c>
      <c r="H36" s="59" t="s">
        <v>3</v>
      </c>
      <c r="I36" s="60" t="s">
        <v>4</v>
      </c>
      <c r="J36" s="59" t="s">
        <v>1</v>
      </c>
      <c r="K36" s="59" t="s">
        <v>2</v>
      </c>
      <c r="L36" s="59" t="s">
        <v>3</v>
      </c>
      <c r="M36" s="60" t="s">
        <v>4</v>
      </c>
      <c r="N36" s="59" t="s">
        <v>1</v>
      </c>
      <c r="O36" s="59" t="s">
        <v>2</v>
      </c>
      <c r="P36" s="59" t="s">
        <v>3</v>
      </c>
      <c r="Q36" s="60" t="s">
        <v>4</v>
      </c>
      <c r="R36" s="59" t="s">
        <v>1</v>
      </c>
      <c r="S36" s="59" t="s">
        <v>2</v>
      </c>
      <c r="T36" s="59" t="s">
        <v>3</v>
      </c>
      <c r="U36" s="61" t="s">
        <v>4</v>
      </c>
    </row>
    <row r="37" spans="1:21" ht="15.95" customHeight="1" thickTop="1">
      <c r="A37" s="18" t="s">
        <v>54</v>
      </c>
      <c r="B37" s="19">
        <v>0</v>
      </c>
      <c r="C37" s="19">
        <v>0</v>
      </c>
      <c r="D37" s="19">
        <v>26341.372398668107</v>
      </c>
      <c r="E37" s="20">
        <f t="shared" ref="E37:E51" si="16">SUM(B37:D37)</f>
        <v>26341.372398668107</v>
      </c>
      <c r="F37" s="19">
        <v>0</v>
      </c>
      <c r="G37" s="19">
        <v>0</v>
      </c>
      <c r="H37" s="19">
        <v>28205.601648173852</v>
      </c>
      <c r="I37" s="20">
        <f t="shared" ref="I37:I51" si="17">SUM(F37:H37)</f>
        <v>28205.601648173852</v>
      </c>
      <c r="J37" s="69">
        <f t="shared" ref="J37:J52" si="18">IF(+B37&gt;0,(+F37-B37)/B37,0)</f>
        <v>0</v>
      </c>
      <c r="K37" s="34">
        <f t="shared" ref="K37:K52" si="19">IF(+C37&gt;0,(+G37-C37)/C37,0)</f>
        <v>0</v>
      </c>
      <c r="L37" s="34">
        <f t="shared" ref="L37:L52" si="20">IF(+D37&gt;0,(+H37-D37)/D37,0)</f>
        <v>7.0771910487093873E-2</v>
      </c>
      <c r="M37" s="70">
        <f t="shared" ref="M37:M52" si="21">IF(+E37&gt;0,(+I37-E37)/E37,0)</f>
        <v>7.0771910487093873E-2</v>
      </c>
      <c r="N37" s="34">
        <f t="shared" ref="N37:N51" si="22">+B37/$B$52</f>
        <v>0</v>
      </c>
      <c r="O37" s="34">
        <f t="shared" ref="O37:O51" si="23">+C37/$C$52</f>
        <v>0</v>
      </c>
      <c r="P37" s="34">
        <f t="shared" ref="P37:P51" si="24">+D37/$D$52</f>
        <v>7.4320655362645247E-2</v>
      </c>
      <c r="Q37" s="70">
        <f t="shared" ref="Q37:Q51" si="25">+E37/$E$52</f>
        <v>3.1316113427374507E-3</v>
      </c>
      <c r="R37" s="34">
        <f t="shared" ref="R37:R51" si="26">+F37/$F$52</f>
        <v>0</v>
      </c>
      <c r="S37" s="34">
        <f t="shared" ref="S37:S51" si="27">+G37/$G$52</f>
        <v>0</v>
      </c>
      <c r="T37" s="34">
        <f t="shared" ref="T37:T51" si="28">+H37/$H$52</f>
        <v>8.54521615460275E-2</v>
      </c>
      <c r="U37" s="71">
        <f t="shared" ref="U37:U51" si="29">+I37/$I$52</f>
        <v>3.291781298225899E-3</v>
      </c>
    </row>
    <row r="38" spans="1:21" ht="15.95" customHeight="1">
      <c r="A38" s="18" t="s">
        <v>31</v>
      </c>
      <c r="B38" s="19">
        <v>0</v>
      </c>
      <c r="C38" s="19">
        <v>0</v>
      </c>
      <c r="D38" s="19">
        <v>151780</v>
      </c>
      <c r="E38" s="20">
        <f t="shared" si="16"/>
        <v>151780</v>
      </c>
      <c r="F38" s="19">
        <v>0</v>
      </c>
      <c r="G38" s="19">
        <v>0</v>
      </c>
      <c r="H38" s="19">
        <v>140481</v>
      </c>
      <c r="I38" s="20">
        <f t="shared" si="17"/>
        <v>140481</v>
      </c>
      <c r="J38" s="69">
        <f t="shared" si="18"/>
        <v>0</v>
      </c>
      <c r="K38" s="34">
        <f t="shared" si="19"/>
        <v>0</v>
      </c>
      <c r="L38" s="34">
        <f t="shared" si="20"/>
        <v>-7.4443273158518911E-2</v>
      </c>
      <c r="M38" s="70">
        <f t="shared" si="21"/>
        <v>-7.4443273158518911E-2</v>
      </c>
      <c r="N38" s="34">
        <f t="shared" si="22"/>
        <v>0</v>
      </c>
      <c r="O38" s="34">
        <f t="shared" si="23"/>
        <v>0</v>
      </c>
      <c r="P38" s="34">
        <f t="shared" si="24"/>
        <v>0.4282384721728722</v>
      </c>
      <c r="Q38" s="70">
        <f t="shared" si="25"/>
        <v>1.8044464897535997E-2</v>
      </c>
      <c r="R38" s="34">
        <f t="shared" si="26"/>
        <v>0</v>
      </c>
      <c r="S38" s="34">
        <f t="shared" si="27"/>
        <v>0</v>
      </c>
      <c r="T38" s="34">
        <f t="shared" si="28"/>
        <v>0.42560358243323287</v>
      </c>
      <c r="U38" s="71">
        <f t="shared" si="29"/>
        <v>1.6395066991453888E-2</v>
      </c>
    </row>
    <row r="39" spans="1:21" ht="15.95" customHeight="1">
      <c r="A39" s="18" t="s">
        <v>14</v>
      </c>
      <c r="B39" s="19">
        <v>201849</v>
      </c>
      <c r="C39" s="19">
        <v>54455</v>
      </c>
      <c r="D39" s="19">
        <v>0</v>
      </c>
      <c r="E39" s="20">
        <f t="shared" si="16"/>
        <v>256304</v>
      </c>
      <c r="F39" s="19">
        <v>202754.58912281296</v>
      </c>
      <c r="G39" s="19">
        <v>53534.686570587015</v>
      </c>
      <c r="H39" s="19">
        <v>0</v>
      </c>
      <c r="I39" s="20">
        <f t="shared" si="17"/>
        <v>256289.27569339998</v>
      </c>
      <c r="J39" s="69">
        <f t="shared" si="18"/>
        <v>4.4864682154133143E-3</v>
      </c>
      <c r="K39" s="34">
        <f t="shared" si="19"/>
        <v>-1.6900439434633825E-2</v>
      </c>
      <c r="L39" s="34">
        <f t="shared" si="20"/>
        <v>0</v>
      </c>
      <c r="M39" s="70">
        <f t="shared" si="21"/>
        <v>-5.7448602440940554E-5</v>
      </c>
      <c r="N39" s="34">
        <f t="shared" si="22"/>
        <v>3.0060271777088168E-2</v>
      </c>
      <c r="O39" s="34">
        <f t="shared" si="23"/>
        <v>4.057128573811046E-2</v>
      </c>
      <c r="P39" s="34">
        <f t="shared" si="24"/>
        <v>0</v>
      </c>
      <c r="Q39" s="70">
        <f t="shared" si="25"/>
        <v>3.0470869225840469E-2</v>
      </c>
      <c r="R39" s="34">
        <f t="shared" si="26"/>
        <v>2.9748184037723703E-2</v>
      </c>
      <c r="S39" s="34">
        <f t="shared" si="27"/>
        <v>3.7628383351954085E-2</v>
      </c>
      <c r="T39" s="34">
        <f t="shared" si="28"/>
        <v>0</v>
      </c>
      <c r="U39" s="71">
        <f t="shared" si="29"/>
        <v>2.9910662966411736E-2</v>
      </c>
    </row>
    <row r="40" spans="1:21" ht="15.95" customHeight="1">
      <c r="A40" s="18" t="s">
        <v>38</v>
      </c>
      <c r="B40" s="19">
        <v>64054.283925367519</v>
      </c>
      <c r="C40" s="19">
        <v>2159.4260506324804</v>
      </c>
      <c r="D40" s="19">
        <v>4.9665839999999992</v>
      </c>
      <c r="E40" s="20">
        <f t="shared" si="16"/>
        <v>66218.676559999993</v>
      </c>
      <c r="F40" s="19">
        <v>58010.567926022151</v>
      </c>
      <c r="G40" s="19">
        <v>2003.112235977846</v>
      </c>
      <c r="H40" s="19">
        <v>4.1575839999999999</v>
      </c>
      <c r="I40" s="20">
        <f t="shared" si="17"/>
        <v>60017.837745999997</v>
      </c>
      <c r="J40" s="69">
        <f t="shared" si="18"/>
        <v>-9.4353033536167058E-2</v>
      </c>
      <c r="K40" s="34">
        <f t="shared" si="19"/>
        <v>-7.2386741193962711E-2</v>
      </c>
      <c r="L40" s="34">
        <f t="shared" si="20"/>
        <v>-0.16288861720651446</v>
      </c>
      <c r="M40" s="70">
        <f t="shared" si="21"/>
        <v>-9.364184148835239E-2</v>
      </c>
      <c r="N40" s="34">
        <f t="shared" si="22"/>
        <v>9.5392554993253241E-3</v>
      </c>
      <c r="O40" s="34">
        <f t="shared" si="23"/>
        <v>1.6088640405936966E-3</v>
      </c>
      <c r="P40" s="34">
        <f t="shared" si="24"/>
        <v>1.4012928871249386E-5</v>
      </c>
      <c r="Q40" s="70">
        <f t="shared" si="25"/>
        <v>7.8724508153130163E-3</v>
      </c>
      <c r="R40" s="34">
        <f t="shared" si="26"/>
        <v>8.5113193159385321E-3</v>
      </c>
      <c r="S40" s="34">
        <f t="shared" si="27"/>
        <v>1.4079446418908551E-3</v>
      </c>
      <c r="T40" s="34">
        <f t="shared" si="28"/>
        <v>1.2595885882554155E-5</v>
      </c>
      <c r="U40" s="71">
        <f t="shared" si="29"/>
        <v>7.0044808232279081E-3</v>
      </c>
    </row>
    <row r="41" spans="1:21" ht="15.95" customHeight="1">
      <c r="A41" s="18" t="s">
        <v>17</v>
      </c>
      <c r="B41" s="19">
        <v>144835.45662492764</v>
      </c>
      <c r="C41" s="19">
        <v>3236.62873141</v>
      </c>
      <c r="D41" s="19">
        <v>0</v>
      </c>
      <c r="E41" s="20">
        <f t="shared" si="16"/>
        <v>148072.08535633763</v>
      </c>
      <c r="F41" s="19">
        <v>184866.87177455603</v>
      </c>
      <c r="G41" s="19">
        <v>2970.4994141099996</v>
      </c>
      <c r="H41" s="19">
        <v>0</v>
      </c>
      <c r="I41" s="20">
        <f t="shared" si="17"/>
        <v>187837.37118866603</v>
      </c>
      <c r="J41" s="69">
        <f t="shared" si="18"/>
        <v>0.27639237022806873</v>
      </c>
      <c r="K41" s="34">
        <f t="shared" si="19"/>
        <v>-8.2224233727315452E-2</v>
      </c>
      <c r="L41" s="34">
        <f t="shared" si="20"/>
        <v>0</v>
      </c>
      <c r="M41" s="70">
        <f t="shared" si="21"/>
        <v>0.2685535611701062</v>
      </c>
      <c r="N41" s="34">
        <f t="shared" si="22"/>
        <v>2.1569555405793389E-2</v>
      </c>
      <c r="O41" s="34">
        <f t="shared" si="23"/>
        <v>2.4114257476854852E-3</v>
      </c>
      <c r="P41" s="34">
        <f t="shared" si="24"/>
        <v>0</v>
      </c>
      <c r="Q41" s="70">
        <f t="shared" si="25"/>
        <v>1.7603647032002824E-2</v>
      </c>
      <c r="R41" s="34">
        <f t="shared" si="26"/>
        <v>2.7123695438018524E-2</v>
      </c>
      <c r="S41" s="34">
        <f t="shared" si="27"/>
        <v>2.0879003476280268E-3</v>
      </c>
      <c r="T41" s="34">
        <f t="shared" si="28"/>
        <v>0</v>
      </c>
      <c r="U41" s="71">
        <f t="shared" si="29"/>
        <v>2.1921870460323959E-2</v>
      </c>
    </row>
    <row r="42" spans="1:21" ht="15.95" customHeight="1">
      <c r="A42" s="18" t="s">
        <v>28</v>
      </c>
      <c r="B42" s="19">
        <v>633608.30425689695</v>
      </c>
      <c r="C42" s="19">
        <v>634996.50375804969</v>
      </c>
      <c r="D42" s="19">
        <v>1002.5583904874002</v>
      </c>
      <c r="E42" s="20">
        <f t="shared" si="16"/>
        <v>1269607.366405434</v>
      </c>
      <c r="F42" s="19">
        <v>654638.37619856873</v>
      </c>
      <c r="G42" s="19">
        <v>662192.15423849761</v>
      </c>
      <c r="H42" s="19">
        <v>0</v>
      </c>
      <c r="I42" s="20">
        <f t="shared" si="17"/>
        <v>1316830.5304370662</v>
      </c>
      <c r="J42" s="69">
        <f t="shared" si="18"/>
        <v>3.3190966406818304E-2</v>
      </c>
      <c r="K42" s="34">
        <f t="shared" si="19"/>
        <v>4.2828031838755089E-2</v>
      </c>
      <c r="L42" s="34">
        <f t="shared" si="20"/>
        <v>-1</v>
      </c>
      <c r="M42" s="70">
        <f t="shared" si="21"/>
        <v>3.7195092972193804E-2</v>
      </c>
      <c r="N42" s="34">
        <f t="shared" si="22"/>
        <v>9.435983247963721E-2</v>
      </c>
      <c r="O42" s="34">
        <f t="shared" si="23"/>
        <v>0.4730993406788902</v>
      </c>
      <c r="P42" s="34">
        <f t="shared" si="24"/>
        <v>2.8286603861274085E-3</v>
      </c>
      <c r="Q42" s="70">
        <f t="shared" si="25"/>
        <v>0.15093810486728143</v>
      </c>
      <c r="R42" s="34">
        <f t="shared" si="26"/>
        <v>9.6048641747465496E-2</v>
      </c>
      <c r="S42" s="34">
        <f t="shared" si="27"/>
        <v>0.46544066713622073</v>
      </c>
      <c r="T42" s="34">
        <f t="shared" si="28"/>
        <v>0</v>
      </c>
      <c r="U42" s="71">
        <f t="shared" si="29"/>
        <v>0.15368288069495134</v>
      </c>
    </row>
    <row r="43" spans="1:21" ht="15.95" customHeight="1">
      <c r="A43" s="18" t="s">
        <v>25</v>
      </c>
      <c r="B43" s="19">
        <v>932638.52287428791</v>
      </c>
      <c r="C43" s="19">
        <v>130642.69715813082</v>
      </c>
      <c r="D43" s="19">
        <v>2102.7909926322845</v>
      </c>
      <c r="E43" s="20">
        <f t="shared" si="16"/>
        <v>1065384.0110250509</v>
      </c>
      <c r="F43" s="19">
        <v>918307.66566199996</v>
      </c>
      <c r="G43" s="19">
        <v>185144.33433799999</v>
      </c>
      <c r="H43" s="19">
        <v>1835</v>
      </c>
      <c r="I43" s="20">
        <f t="shared" si="17"/>
        <v>1105287</v>
      </c>
      <c r="J43" s="69">
        <f t="shared" si="18"/>
        <v>-1.5365928878985025E-2</v>
      </c>
      <c r="K43" s="34">
        <f t="shared" si="19"/>
        <v>0.4171808938841795</v>
      </c>
      <c r="L43" s="34">
        <f t="shared" si="20"/>
        <v>-0.12735026617983675</v>
      </c>
      <c r="M43" s="70">
        <f t="shared" si="21"/>
        <v>3.7454090320500268E-2</v>
      </c>
      <c r="N43" s="34">
        <f t="shared" si="22"/>
        <v>0.1388927736445717</v>
      </c>
      <c r="O43" s="34">
        <f t="shared" si="23"/>
        <v>9.7334353062160622E-2</v>
      </c>
      <c r="P43" s="34">
        <f t="shared" si="24"/>
        <v>5.9329028988254501E-3</v>
      </c>
      <c r="Q43" s="70">
        <f t="shared" si="25"/>
        <v>0.12665887725219158</v>
      </c>
      <c r="R43" s="34">
        <f t="shared" si="26"/>
        <v>0.13473423984903499</v>
      </c>
      <c r="S43" s="34">
        <f t="shared" si="27"/>
        <v>0.13013398292202291</v>
      </c>
      <c r="T43" s="34">
        <f t="shared" si="28"/>
        <v>5.559346628832243E-3</v>
      </c>
      <c r="U43" s="71">
        <f t="shared" si="29"/>
        <v>0.12899434378871943</v>
      </c>
    </row>
    <row r="44" spans="1:21" ht="15.95" customHeight="1">
      <c r="A44" s="18" t="s">
        <v>7</v>
      </c>
      <c r="B44" s="19">
        <v>70715.121284000023</v>
      </c>
      <c r="C44" s="19">
        <v>4443.198386</v>
      </c>
      <c r="D44" s="19">
        <v>0</v>
      </c>
      <c r="E44" s="20">
        <f t="shared" si="16"/>
        <v>75158.319670000026</v>
      </c>
      <c r="F44" s="19">
        <v>75791.836979999993</v>
      </c>
      <c r="G44" s="19">
        <v>6001.4495380000008</v>
      </c>
      <c r="H44" s="19">
        <v>0</v>
      </c>
      <c r="I44" s="20">
        <f t="shared" si="17"/>
        <v>81793.286517999994</v>
      </c>
      <c r="J44" s="69">
        <f t="shared" si="18"/>
        <v>7.1791090841961488E-2</v>
      </c>
      <c r="K44" s="34">
        <f t="shared" si="19"/>
        <v>0.35070483391195595</v>
      </c>
      <c r="L44" s="34">
        <f t="shared" si="20"/>
        <v>0</v>
      </c>
      <c r="M44" s="70">
        <f t="shared" si="21"/>
        <v>8.8279872103744772E-2</v>
      </c>
      <c r="N44" s="34">
        <f t="shared" si="22"/>
        <v>1.0531217714959165E-2</v>
      </c>
      <c r="O44" s="34">
        <f t="shared" si="23"/>
        <v>3.3103713398130053E-3</v>
      </c>
      <c r="P44" s="34">
        <f t="shared" si="24"/>
        <v>0</v>
      </c>
      <c r="Q44" s="70">
        <f t="shared" si="25"/>
        <v>8.9352461526097295E-3</v>
      </c>
      <c r="R44" s="34">
        <f t="shared" si="26"/>
        <v>1.1120189805777907E-2</v>
      </c>
      <c r="S44" s="34">
        <f t="shared" si="27"/>
        <v>4.2182902030352834E-3</v>
      </c>
      <c r="T44" s="34">
        <f t="shared" si="28"/>
        <v>0</v>
      </c>
      <c r="U44" s="71">
        <f t="shared" si="29"/>
        <v>9.5458205160398341E-3</v>
      </c>
    </row>
    <row r="45" spans="1:21" ht="15.95" customHeight="1">
      <c r="A45" s="18" t="s">
        <v>18</v>
      </c>
      <c r="B45" s="19">
        <v>0</v>
      </c>
      <c r="C45" s="19">
        <v>0</v>
      </c>
      <c r="D45" s="19">
        <v>173197</v>
      </c>
      <c r="E45" s="20">
        <f t="shared" si="16"/>
        <v>173197</v>
      </c>
      <c r="F45" s="19">
        <v>0</v>
      </c>
      <c r="G45" s="19">
        <v>0</v>
      </c>
      <c r="H45" s="19">
        <v>159549</v>
      </c>
      <c r="I45" s="20">
        <f t="shared" si="17"/>
        <v>159549</v>
      </c>
      <c r="J45" s="69">
        <f t="shared" si="18"/>
        <v>0</v>
      </c>
      <c r="K45" s="34">
        <f t="shared" si="19"/>
        <v>0</v>
      </c>
      <c r="L45" s="34">
        <f t="shared" si="20"/>
        <v>-7.8800441116185616E-2</v>
      </c>
      <c r="M45" s="70">
        <f t="shared" si="21"/>
        <v>-7.8800441116185616E-2</v>
      </c>
      <c r="N45" s="34">
        <f t="shared" si="22"/>
        <v>0</v>
      </c>
      <c r="O45" s="34">
        <f t="shared" si="23"/>
        <v>0</v>
      </c>
      <c r="P45" s="34">
        <f t="shared" si="24"/>
        <v>0.48866529625065847</v>
      </c>
      <c r="Q45" s="70">
        <f t="shared" si="25"/>
        <v>2.0590638996300845E-2</v>
      </c>
      <c r="R45" s="34">
        <f t="shared" si="26"/>
        <v>0</v>
      </c>
      <c r="S45" s="34">
        <f t="shared" si="27"/>
        <v>0</v>
      </c>
      <c r="T45" s="34">
        <f t="shared" si="28"/>
        <v>0.48337231350602483</v>
      </c>
      <c r="U45" s="71">
        <f t="shared" si="29"/>
        <v>1.8620429406250499E-2</v>
      </c>
    </row>
    <row r="46" spans="1:21" ht="15.95" customHeight="1">
      <c r="A46" s="18" t="s">
        <v>41</v>
      </c>
      <c r="B46" s="19">
        <v>63971</v>
      </c>
      <c r="C46" s="19">
        <v>141</v>
      </c>
      <c r="D46" s="19">
        <v>0</v>
      </c>
      <c r="E46" s="20">
        <f t="shared" si="16"/>
        <v>64112</v>
      </c>
      <c r="F46" s="19">
        <v>72797</v>
      </c>
      <c r="G46" s="19">
        <v>133</v>
      </c>
      <c r="H46" s="19">
        <v>0</v>
      </c>
      <c r="I46" s="20">
        <f t="shared" si="17"/>
        <v>72930</v>
      </c>
      <c r="J46" s="69">
        <f t="shared" si="18"/>
        <v>0.13796876709759109</v>
      </c>
      <c r="K46" s="34">
        <f t="shared" si="19"/>
        <v>-5.6737588652482268E-2</v>
      </c>
      <c r="L46" s="34">
        <f t="shared" si="20"/>
        <v>0</v>
      </c>
      <c r="M46" s="70">
        <f t="shared" si="21"/>
        <v>0.13754055403044671</v>
      </c>
      <c r="N46" s="34">
        <f t="shared" si="22"/>
        <v>9.5268524781004955E-3</v>
      </c>
      <c r="O46" s="34">
        <f t="shared" si="23"/>
        <v>1.0505098318012258E-4</v>
      </c>
      <c r="P46" s="34">
        <f t="shared" si="24"/>
        <v>0</v>
      </c>
      <c r="Q46" s="70">
        <f t="shared" si="25"/>
        <v>7.6219971900831985E-3</v>
      </c>
      <c r="R46" s="34">
        <f t="shared" si="26"/>
        <v>1.0680786870290927E-2</v>
      </c>
      <c r="S46" s="34">
        <f t="shared" si="27"/>
        <v>9.3482848343778347E-5</v>
      </c>
      <c r="T46" s="34">
        <f t="shared" si="28"/>
        <v>0</v>
      </c>
      <c r="U46" s="71">
        <f t="shared" si="29"/>
        <v>8.5114160326786696E-3</v>
      </c>
    </row>
    <row r="47" spans="1:21" ht="15.95" customHeight="1">
      <c r="A47" s="18" t="s">
        <v>11</v>
      </c>
      <c r="B47" s="19">
        <v>690</v>
      </c>
      <c r="C47" s="19">
        <v>0</v>
      </c>
      <c r="D47" s="19">
        <v>0</v>
      </c>
      <c r="E47" s="20">
        <f t="shared" si="16"/>
        <v>690</v>
      </c>
      <c r="F47" s="19">
        <v>654</v>
      </c>
      <c r="G47" s="19">
        <v>0</v>
      </c>
      <c r="H47" s="19">
        <v>0</v>
      </c>
      <c r="I47" s="20">
        <f t="shared" si="17"/>
        <v>654</v>
      </c>
      <c r="J47" s="69">
        <f t="shared" si="18"/>
        <v>-5.2173913043478258E-2</v>
      </c>
      <c r="K47" s="34">
        <f t="shared" si="19"/>
        <v>0</v>
      </c>
      <c r="L47" s="34">
        <f t="shared" si="20"/>
        <v>0</v>
      </c>
      <c r="M47" s="70">
        <f t="shared" si="21"/>
        <v>-5.2173913043478258E-2</v>
      </c>
      <c r="N47" s="34">
        <f t="shared" si="22"/>
        <v>1.0275794047129704E-4</v>
      </c>
      <c r="O47" s="34">
        <f t="shared" si="23"/>
        <v>0</v>
      </c>
      <c r="P47" s="34">
        <f t="shared" si="24"/>
        <v>0</v>
      </c>
      <c r="Q47" s="70">
        <f t="shared" si="25"/>
        <v>8.2031102775726963E-5</v>
      </c>
      <c r="R47" s="34">
        <f t="shared" si="26"/>
        <v>9.5954979094883941E-5</v>
      </c>
      <c r="S47" s="34">
        <f t="shared" si="27"/>
        <v>0</v>
      </c>
      <c r="T47" s="34">
        <f t="shared" si="28"/>
        <v>0</v>
      </c>
      <c r="U47" s="71">
        <f t="shared" si="29"/>
        <v>7.6326149532042362E-5</v>
      </c>
    </row>
    <row r="48" spans="1:21" ht="15.95" customHeight="1">
      <c r="A48" s="18" t="s">
        <v>44</v>
      </c>
      <c r="B48" s="19">
        <v>1301925.0309423446</v>
      </c>
      <c r="C48" s="19">
        <v>287071.60084086546</v>
      </c>
      <c r="D48" s="19">
        <v>0</v>
      </c>
      <c r="E48" s="20">
        <f t="shared" si="16"/>
        <v>1588996.63178321</v>
      </c>
      <c r="F48" s="19">
        <v>1319206.0245081238</v>
      </c>
      <c r="G48" s="19">
        <v>254275.46223423473</v>
      </c>
      <c r="H48" s="19">
        <v>0</v>
      </c>
      <c r="I48" s="20">
        <f t="shared" si="17"/>
        <v>1573481.4867423584</v>
      </c>
      <c r="J48" s="69">
        <f t="shared" si="18"/>
        <v>1.3273416790574375E-2</v>
      </c>
      <c r="K48" s="34">
        <f t="shared" si="19"/>
        <v>-0.11424375838838499</v>
      </c>
      <c r="L48" s="34">
        <f t="shared" si="20"/>
        <v>0</v>
      </c>
      <c r="M48" s="70">
        <f t="shared" si="21"/>
        <v>-9.7641144924518093E-3</v>
      </c>
      <c r="N48" s="34">
        <f t="shared" si="22"/>
        <v>0.19388860119951448</v>
      </c>
      <c r="O48" s="34">
        <f t="shared" si="23"/>
        <v>0.21388052419450085</v>
      </c>
      <c r="P48" s="34">
        <f t="shared" si="24"/>
        <v>0</v>
      </c>
      <c r="Q48" s="70">
        <f t="shared" si="25"/>
        <v>0.18890890726390214</v>
      </c>
      <c r="R48" s="34">
        <f t="shared" si="26"/>
        <v>0.1935541078035504</v>
      </c>
      <c r="S48" s="34">
        <f t="shared" si="27"/>
        <v>0.17872477047809854</v>
      </c>
      <c r="T48" s="34">
        <f t="shared" si="28"/>
        <v>0</v>
      </c>
      <c r="U48" s="71">
        <f t="shared" si="29"/>
        <v>0.1836357541941859</v>
      </c>
    </row>
    <row r="49" spans="1:21" ht="15.95" customHeight="1">
      <c r="A49" s="18" t="s">
        <v>45</v>
      </c>
      <c r="B49" s="19">
        <v>167965.19010659997</v>
      </c>
      <c r="C49" s="19">
        <v>0</v>
      </c>
      <c r="D49" s="19">
        <v>0</v>
      </c>
      <c r="E49" s="20">
        <f t="shared" si="16"/>
        <v>167965.19010659997</v>
      </c>
      <c r="F49" s="19">
        <v>195196.95204674298</v>
      </c>
      <c r="G49" s="19">
        <v>0</v>
      </c>
      <c r="H49" s="19">
        <v>0</v>
      </c>
      <c r="I49" s="20">
        <f t="shared" si="17"/>
        <v>195196.95204674298</v>
      </c>
      <c r="J49" s="69">
        <f t="shared" si="18"/>
        <v>0.16212741415563686</v>
      </c>
      <c r="K49" s="34">
        <f t="shared" si="19"/>
        <v>0</v>
      </c>
      <c r="L49" s="34">
        <f t="shared" si="20"/>
        <v>0</v>
      </c>
      <c r="M49" s="70">
        <f t="shared" si="21"/>
        <v>0.16212741415563686</v>
      </c>
      <c r="N49" s="34">
        <f t="shared" si="22"/>
        <v>2.5014140588730565E-2</v>
      </c>
      <c r="O49" s="34">
        <f t="shared" si="23"/>
        <v>0</v>
      </c>
      <c r="P49" s="34">
        <f t="shared" si="24"/>
        <v>0</v>
      </c>
      <c r="Q49" s="70">
        <f t="shared" si="25"/>
        <v>1.9968651844027567E-2</v>
      </c>
      <c r="R49" s="34">
        <f t="shared" si="26"/>
        <v>2.8639326380780254E-2</v>
      </c>
      <c r="S49" s="34">
        <f t="shared" si="27"/>
        <v>0</v>
      </c>
      <c r="T49" s="34">
        <f t="shared" si="28"/>
        <v>0</v>
      </c>
      <c r="U49" s="71">
        <f t="shared" si="29"/>
        <v>2.2780782492536098E-2</v>
      </c>
    </row>
    <row r="50" spans="1:21" ht="15.95" customHeight="1">
      <c r="A50" s="18" t="s">
        <v>39</v>
      </c>
      <c r="B50" s="19">
        <v>1797868</v>
      </c>
      <c r="C50" s="19">
        <v>101433</v>
      </c>
      <c r="D50" s="19">
        <v>0</v>
      </c>
      <c r="E50" s="20">
        <f t="shared" si="16"/>
        <v>1899301</v>
      </c>
      <c r="F50" s="19">
        <v>1784203</v>
      </c>
      <c r="G50" s="19">
        <v>98236</v>
      </c>
      <c r="H50" s="19">
        <v>0</v>
      </c>
      <c r="I50" s="20">
        <f t="shared" si="17"/>
        <v>1882439</v>
      </c>
      <c r="J50" s="69">
        <f t="shared" si="18"/>
        <v>-7.600669237118632E-3</v>
      </c>
      <c r="K50" s="34">
        <f t="shared" si="19"/>
        <v>-3.151834215689174E-2</v>
      </c>
      <c r="L50" s="34">
        <f t="shared" si="20"/>
        <v>0</v>
      </c>
      <c r="M50" s="70">
        <f t="shared" si="21"/>
        <v>-8.8780030126872998E-3</v>
      </c>
      <c r="N50" s="34">
        <f t="shared" si="22"/>
        <v>0.26774668539021718</v>
      </c>
      <c r="O50" s="34">
        <f t="shared" si="23"/>
        <v>7.5571889197938821E-2</v>
      </c>
      <c r="P50" s="34">
        <f t="shared" si="24"/>
        <v>0</v>
      </c>
      <c r="Q50" s="70">
        <f t="shared" si="25"/>
        <v>0.22579964570005942</v>
      </c>
      <c r="R50" s="34">
        <f t="shared" si="26"/>
        <v>0.26177853450463184</v>
      </c>
      <c r="S50" s="34">
        <f t="shared" si="27"/>
        <v>6.904797811954444E-2</v>
      </c>
      <c r="T50" s="34">
        <f t="shared" si="28"/>
        <v>0</v>
      </c>
      <c r="U50" s="71">
        <f t="shared" si="29"/>
        <v>0.21969315076291787</v>
      </c>
    </row>
    <row r="51" spans="1:21" ht="15.95" customHeight="1" thickBot="1">
      <c r="A51" s="18" t="s">
        <v>16</v>
      </c>
      <c r="B51" s="19">
        <v>1334689.639839632</v>
      </c>
      <c r="C51" s="19">
        <v>123626.37458753689</v>
      </c>
      <c r="D51" s="19">
        <v>0</v>
      </c>
      <c r="E51" s="20">
        <f t="shared" si="16"/>
        <v>1458316.0144271688</v>
      </c>
      <c r="F51" s="19">
        <v>1349269.457638534</v>
      </c>
      <c r="G51" s="19">
        <v>158230.17864326999</v>
      </c>
      <c r="H51" s="19">
        <v>0</v>
      </c>
      <c r="I51" s="20">
        <f t="shared" si="17"/>
        <v>1507499.6362818039</v>
      </c>
      <c r="J51" s="69">
        <f t="shared" si="18"/>
        <v>1.0923751382871202E-2</v>
      </c>
      <c r="K51" s="34">
        <f t="shared" si="19"/>
        <v>0.27990632396350801</v>
      </c>
      <c r="L51" s="34">
        <f t="shared" si="20"/>
        <v>0</v>
      </c>
      <c r="M51" s="70">
        <f t="shared" si="21"/>
        <v>3.3726312656557275E-2</v>
      </c>
      <c r="N51" s="34">
        <f t="shared" si="22"/>
        <v>0.19876805588159099</v>
      </c>
      <c r="O51" s="34">
        <f t="shared" si="23"/>
        <v>9.2106895017126739E-2</v>
      </c>
      <c r="P51" s="34">
        <f t="shared" si="24"/>
        <v>0</v>
      </c>
      <c r="Q51" s="70">
        <f t="shared" si="25"/>
        <v>0.17337285631733856</v>
      </c>
      <c r="R51" s="34">
        <f t="shared" si="26"/>
        <v>0.19796501926769255</v>
      </c>
      <c r="S51" s="34">
        <f t="shared" si="27"/>
        <v>0.11121659995126139</v>
      </c>
      <c r="T51" s="34">
        <f t="shared" si="28"/>
        <v>0</v>
      </c>
      <c r="U51" s="71">
        <f t="shared" si="29"/>
        <v>0.17593523342254502</v>
      </c>
    </row>
    <row r="52" spans="1:21" ht="15.95" customHeight="1" thickBot="1">
      <c r="A52" s="26" t="s">
        <v>8</v>
      </c>
      <c r="B52" s="27">
        <f t="shared" ref="B52:I52" si="30">SUM(B37:B51)</f>
        <v>6714809.5498540569</v>
      </c>
      <c r="C52" s="27">
        <f t="shared" si="30"/>
        <v>1342205.4295126253</v>
      </c>
      <c r="D52" s="27">
        <f t="shared" si="30"/>
        <v>354428.68836578779</v>
      </c>
      <c r="E52" s="28">
        <f t="shared" si="30"/>
        <v>8411443.6677324697</v>
      </c>
      <c r="F52" s="27">
        <f t="shared" si="30"/>
        <v>6815696.3418573607</v>
      </c>
      <c r="G52" s="27">
        <f t="shared" si="30"/>
        <v>1422720.8772126772</v>
      </c>
      <c r="H52" s="27">
        <f t="shared" si="30"/>
        <v>330074.75923217385</v>
      </c>
      <c r="I52" s="27">
        <f t="shared" si="30"/>
        <v>8568491.9783022106</v>
      </c>
      <c r="J52" s="72">
        <f t="shared" si="18"/>
        <v>1.5024520242051614E-2</v>
      </c>
      <c r="K52" s="29">
        <f t="shared" si="19"/>
        <v>5.9987425121121866E-2</v>
      </c>
      <c r="L52" s="29">
        <f t="shared" si="20"/>
        <v>-6.871319939112687E-2</v>
      </c>
      <c r="M52" s="30">
        <f t="shared" si="21"/>
        <v>1.8670791456667678E-2</v>
      </c>
      <c r="N52" s="29">
        <f t="shared" ref="N52:U52" si="31">SUM(N37:N51)</f>
        <v>0.99999999999999989</v>
      </c>
      <c r="O52" s="29">
        <f t="shared" si="31"/>
        <v>1</v>
      </c>
      <c r="P52" s="29">
        <f t="shared" si="31"/>
        <v>1</v>
      </c>
      <c r="Q52" s="30">
        <f t="shared" si="31"/>
        <v>0.99999999999999989</v>
      </c>
      <c r="R52" s="29">
        <f t="shared" si="31"/>
        <v>1</v>
      </c>
      <c r="S52" s="29">
        <f t="shared" si="31"/>
        <v>1</v>
      </c>
      <c r="T52" s="29">
        <f t="shared" si="31"/>
        <v>1</v>
      </c>
      <c r="U52" s="31">
        <f t="shared" si="31"/>
        <v>1.0000000000000002</v>
      </c>
    </row>
    <row r="53" spans="1:21" ht="15.95" customHeight="1">
      <c r="A53" s="14"/>
      <c r="B53" s="19"/>
      <c r="C53" s="19"/>
      <c r="D53" s="19"/>
      <c r="E53" s="19"/>
      <c r="F53" s="19" t="s">
        <v>12</v>
      </c>
      <c r="G53" s="19" t="s">
        <v>12</v>
      </c>
      <c r="H53" s="19"/>
      <c r="I53" s="19"/>
      <c r="J53" s="19"/>
      <c r="K53" s="19"/>
      <c r="L53" s="19"/>
      <c r="M53" s="25"/>
      <c r="N53" s="34"/>
      <c r="O53" s="34"/>
      <c r="P53" s="34"/>
      <c r="Q53" s="34"/>
      <c r="R53" s="34"/>
      <c r="S53" s="34"/>
      <c r="T53" s="34"/>
      <c r="U53" s="34"/>
    </row>
    <row r="54" spans="1:21" ht="15.95" customHeight="1">
      <c r="A54" s="2" t="s">
        <v>12</v>
      </c>
      <c r="B54" s="19"/>
      <c r="C54" s="19"/>
      <c r="D54" s="19"/>
      <c r="E54" s="19"/>
      <c r="F54" s="19"/>
      <c r="G54" s="19"/>
      <c r="H54" s="19"/>
      <c r="I54" s="19"/>
      <c r="J54" s="19"/>
      <c r="K54" s="19"/>
      <c r="L54" s="19"/>
      <c r="M54" s="25"/>
      <c r="N54" s="34"/>
      <c r="O54" s="34"/>
      <c r="P54" s="34"/>
      <c r="Q54" s="34"/>
      <c r="R54" s="34"/>
      <c r="S54" s="34"/>
      <c r="T54" s="34"/>
      <c r="U54" s="34"/>
    </row>
    <row r="55" spans="1:21" ht="15.95" customHeight="1">
      <c r="A55" s="32"/>
      <c r="B55" s="32"/>
      <c r="C55" s="32"/>
      <c r="D55" s="32"/>
      <c r="E55" s="32"/>
      <c r="F55" s="32"/>
      <c r="G55" s="32"/>
      <c r="H55" s="32"/>
      <c r="I55" s="32"/>
      <c r="J55" s="32"/>
      <c r="K55" s="32"/>
      <c r="L55" s="32"/>
      <c r="M55" s="32"/>
      <c r="N55" s="32"/>
      <c r="O55" s="32"/>
      <c r="P55" s="32"/>
      <c r="Q55" s="32"/>
      <c r="R55" s="32"/>
      <c r="S55" s="32"/>
      <c r="T55" s="32"/>
      <c r="U55" s="32"/>
    </row>
    <row r="56" spans="1:21" ht="15.95" customHeight="1">
      <c r="A56" s="32"/>
      <c r="B56" s="33"/>
      <c r="C56" s="32"/>
      <c r="D56" s="32"/>
      <c r="E56" s="32"/>
      <c r="F56" s="32"/>
      <c r="G56" s="32"/>
      <c r="H56" s="32"/>
      <c r="I56" s="32"/>
      <c r="J56" s="32"/>
      <c r="K56" s="32"/>
      <c r="L56" s="32"/>
      <c r="M56" s="32"/>
      <c r="N56" s="32"/>
      <c r="O56" s="32"/>
      <c r="P56" s="32"/>
      <c r="Q56" s="32"/>
      <c r="R56" s="32"/>
      <c r="S56" s="32"/>
      <c r="T56" s="32"/>
      <c r="U56" s="32"/>
    </row>
    <row r="57" spans="1:21" ht="15.95" customHeight="1">
      <c r="A57" s="32"/>
      <c r="B57" s="32"/>
      <c r="C57" s="32"/>
      <c r="D57" s="32"/>
      <c r="E57" s="32"/>
      <c r="F57" s="32"/>
      <c r="G57" s="32"/>
      <c r="H57" s="32"/>
      <c r="I57" s="32"/>
      <c r="J57" s="32"/>
      <c r="K57" s="32"/>
      <c r="L57" s="32"/>
      <c r="M57" s="32"/>
      <c r="N57" s="32"/>
      <c r="O57" s="32"/>
      <c r="P57" s="32"/>
      <c r="Q57" s="32"/>
      <c r="R57" s="32"/>
      <c r="S57" s="32"/>
      <c r="T57" s="32"/>
      <c r="U57" s="32"/>
    </row>
    <row r="58" spans="1:21" ht="15.95" customHeight="1">
      <c r="A58" s="88" t="s">
        <v>42</v>
      </c>
      <c r="B58" s="88"/>
      <c r="C58" s="88"/>
      <c r="D58" s="88"/>
      <c r="E58" s="88"/>
      <c r="F58" s="88"/>
      <c r="G58" s="88"/>
      <c r="H58" s="88"/>
      <c r="I58" s="88"/>
      <c r="J58" s="88"/>
      <c r="K58" s="88"/>
      <c r="L58" s="88"/>
      <c r="M58" s="88"/>
      <c r="N58" s="32"/>
      <c r="O58" s="32"/>
      <c r="P58" s="32"/>
      <c r="Q58" s="32"/>
      <c r="R58" s="32"/>
      <c r="S58" s="32"/>
      <c r="T58" s="32"/>
      <c r="U58" s="32"/>
    </row>
    <row r="59" spans="1:21" ht="15.95" customHeight="1" thickBot="1">
      <c r="B59" s="32"/>
      <c r="C59" s="32"/>
      <c r="D59" s="32"/>
      <c r="E59" s="32"/>
      <c r="F59" s="35"/>
      <c r="G59" s="32"/>
      <c r="H59" s="32"/>
      <c r="I59" s="32"/>
      <c r="J59" s="32"/>
      <c r="K59" s="32"/>
      <c r="L59" s="32"/>
      <c r="M59" s="32"/>
      <c r="N59" s="32"/>
      <c r="O59" s="32"/>
      <c r="P59" s="32"/>
      <c r="Q59" s="32"/>
      <c r="R59" s="32"/>
      <c r="S59" s="32"/>
      <c r="T59" s="32"/>
      <c r="U59" s="32"/>
    </row>
    <row r="60" spans="1:21" ht="15.95" customHeight="1">
      <c r="A60" s="48"/>
      <c r="B60" s="49"/>
      <c r="C60" s="49"/>
      <c r="D60" s="49"/>
      <c r="E60" s="49"/>
      <c r="F60" s="49"/>
      <c r="G60" s="49"/>
      <c r="H60" s="49"/>
      <c r="I60" s="49"/>
      <c r="J60" s="49"/>
      <c r="K60" s="49"/>
      <c r="L60" s="49"/>
      <c r="M60" s="50"/>
      <c r="Q60" s="32"/>
      <c r="R60" s="32"/>
      <c r="S60" s="32"/>
      <c r="T60" s="32"/>
      <c r="U60" s="32"/>
    </row>
    <row r="61" spans="1:21" ht="15.95" customHeight="1">
      <c r="A61" s="54"/>
      <c r="B61" s="83" t="s">
        <v>33</v>
      </c>
      <c r="C61" s="84"/>
      <c r="D61" s="84"/>
      <c r="E61" s="85"/>
      <c r="F61" s="83" t="s">
        <v>34</v>
      </c>
      <c r="G61" s="84"/>
      <c r="H61" s="84"/>
      <c r="I61" s="85"/>
      <c r="J61" s="83" t="s">
        <v>33</v>
      </c>
      <c r="K61" s="84"/>
      <c r="L61" s="84"/>
      <c r="M61" s="86"/>
      <c r="Q61" s="32"/>
      <c r="R61" s="32"/>
      <c r="S61" s="32"/>
      <c r="T61" s="32"/>
      <c r="U61" s="32"/>
    </row>
    <row r="62" spans="1:21" ht="15.95" customHeight="1">
      <c r="A62" s="54"/>
      <c r="B62" s="83">
        <f>+C35</f>
        <v>2019</v>
      </c>
      <c r="C62" s="84"/>
      <c r="D62" s="84"/>
      <c r="E62" s="85"/>
      <c r="F62" s="83">
        <f>+G35</f>
        <v>2020</v>
      </c>
      <c r="G62" s="84"/>
      <c r="H62" s="84"/>
      <c r="I62" s="85"/>
      <c r="J62" s="83">
        <f>+F62</f>
        <v>2020</v>
      </c>
      <c r="K62" s="84"/>
      <c r="L62" s="84"/>
      <c r="M62" s="86"/>
      <c r="Q62" s="32"/>
      <c r="R62" s="32"/>
      <c r="S62" s="32"/>
      <c r="T62" s="32"/>
      <c r="U62" s="32"/>
    </row>
    <row r="63" spans="1:21" ht="15.95" customHeight="1" thickBot="1">
      <c r="A63" s="58" t="s">
        <v>0</v>
      </c>
      <c r="B63" s="59" t="s">
        <v>1</v>
      </c>
      <c r="C63" s="59" t="s">
        <v>2</v>
      </c>
      <c r="D63" s="59" t="s">
        <v>3</v>
      </c>
      <c r="E63" s="60" t="s">
        <v>4</v>
      </c>
      <c r="F63" s="59" t="s">
        <v>1</v>
      </c>
      <c r="G63" s="59" t="s">
        <v>2</v>
      </c>
      <c r="H63" s="59" t="s">
        <v>3</v>
      </c>
      <c r="I63" s="60" t="s">
        <v>4</v>
      </c>
      <c r="J63" s="59" t="s">
        <v>1</v>
      </c>
      <c r="K63" s="59" t="s">
        <v>2</v>
      </c>
      <c r="L63" s="59" t="s">
        <v>3</v>
      </c>
      <c r="M63" s="61" t="s">
        <v>4</v>
      </c>
      <c r="Q63" s="32"/>
      <c r="R63" s="32"/>
      <c r="S63" s="32"/>
      <c r="T63" s="32"/>
      <c r="U63" s="32"/>
    </row>
    <row r="64" spans="1:21" ht="15.95" customHeight="1" thickTop="1">
      <c r="A64" s="18" t="str">
        <f t="shared" ref="A64:D78" si="32">+A37</f>
        <v>Equitable</v>
      </c>
      <c r="B64" s="19">
        <f t="shared" si="32"/>
        <v>0</v>
      </c>
      <c r="C64" s="19">
        <f t="shared" si="32"/>
        <v>0</v>
      </c>
      <c r="D64" s="19">
        <f t="shared" si="32"/>
        <v>26341.372398668107</v>
      </c>
      <c r="E64" s="20">
        <f t="shared" ref="E64:E78" si="33">+D64+C64+B64</f>
        <v>26341.372398668107</v>
      </c>
      <c r="F64" s="19">
        <f t="shared" ref="F64:H78" si="34">+F10</f>
        <v>0</v>
      </c>
      <c r="G64" s="19">
        <f t="shared" si="34"/>
        <v>0</v>
      </c>
      <c r="H64" s="19">
        <f t="shared" si="34"/>
        <v>2968.1487999999999</v>
      </c>
      <c r="I64" s="20">
        <f t="shared" ref="I64:I78" si="35">+F64+G64+H64</f>
        <v>2968.1487999999999</v>
      </c>
      <c r="J64" s="19">
        <f t="shared" ref="J64:J78" si="36">+F37</f>
        <v>0</v>
      </c>
      <c r="K64" s="19">
        <f t="shared" ref="K64:K78" si="37">+G37</f>
        <v>0</v>
      </c>
      <c r="L64" s="19">
        <f t="shared" ref="L64:L78" si="38">+H37</f>
        <v>28205.601648173852</v>
      </c>
      <c r="M64" s="21">
        <f t="shared" ref="M64:M78" si="39">+L64+K64+J64</f>
        <v>28205.601648173852</v>
      </c>
    </row>
    <row r="65" spans="1:21" ht="15.95" customHeight="1">
      <c r="A65" s="18" t="str">
        <f t="shared" si="32"/>
        <v>Berkshire Hathaway Group</v>
      </c>
      <c r="B65" s="19">
        <f t="shared" si="32"/>
        <v>0</v>
      </c>
      <c r="C65" s="19">
        <f t="shared" si="32"/>
        <v>0</v>
      </c>
      <c r="D65" s="19">
        <f t="shared" si="32"/>
        <v>151780</v>
      </c>
      <c r="E65" s="20">
        <f>+D65+C65+B65</f>
        <v>151780</v>
      </c>
      <c r="F65" s="19">
        <f t="shared" si="34"/>
        <v>0</v>
      </c>
      <c r="G65" s="19">
        <f t="shared" si="34"/>
        <v>0</v>
      </c>
      <c r="H65" s="19">
        <f t="shared" si="34"/>
        <v>2108</v>
      </c>
      <c r="I65" s="20">
        <f>+F65+G65+H65</f>
        <v>2108</v>
      </c>
      <c r="J65" s="19">
        <f t="shared" si="36"/>
        <v>0</v>
      </c>
      <c r="K65" s="19">
        <f t="shared" si="37"/>
        <v>0</v>
      </c>
      <c r="L65" s="19">
        <f t="shared" si="38"/>
        <v>140481</v>
      </c>
      <c r="M65" s="21">
        <f t="shared" si="39"/>
        <v>140481</v>
      </c>
    </row>
    <row r="66" spans="1:21" ht="15.95" customHeight="1">
      <c r="A66" s="18" t="str">
        <f t="shared" si="32"/>
        <v xml:space="preserve">Canada Life </v>
      </c>
      <c r="B66" s="19">
        <f t="shared" si="32"/>
        <v>201849</v>
      </c>
      <c r="C66" s="19">
        <f t="shared" si="32"/>
        <v>54455</v>
      </c>
      <c r="D66" s="19">
        <f t="shared" si="32"/>
        <v>0</v>
      </c>
      <c r="E66" s="20">
        <f>+D66+C66+B66</f>
        <v>256304</v>
      </c>
      <c r="F66" s="19">
        <f t="shared" si="34"/>
        <v>17099.571291</v>
      </c>
      <c r="G66" s="19">
        <f t="shared" si="34"/>
        <v>162.94894400000001</v>
      </c>
      <c r="H66" s="19">
        <f t="shared" si="34"/>
        <v>0</v>
      </c>
      <c r="I66" s="20">
        <f>+F66+G66+H66</f>
        <v>17262.520235</v>
      </c>
      <c r="J66" s="19">
        <f t="shared" si="36"/>
        <v>202754.58912281296</v>
      </c>
      <c r="K66" s="19">
        <f t="shared" si="37"/>
        <v>53534.686570587015</v>
      </c>
      <c r="L66" s="19">
        <f t="shared" si="38"/>
        <v>0</v>
      </c>
      <c r="M66" s="21">
        <f>+L66+K66+J66</f>
        <v>256289.27569339998</v>
      </c>
    </row>
    <row r="67" spans="1:21" ht="15.95" customHeight="1">
      <c r="A67" s="18" t="str">
        <f t="shared" si="32"/>
        <v xml:space="preserve">Employers Re Corp. </v>
      </c>
      <c r="B67" s="19">
        <f t="shared" si="32"/>
        <v>64054.283925367519</v>
      </c>
      <c r="C67" s="19">
        <f t="shared" si="32"/>
        <v>2159.4260506324804</v>
      </c>
      <c r="D67" s="19">
        <f t="shared" si="32"/>
        <v>4.9665839999999992</v>
      </c>
      <c r="E67" s="20">
        <f t="shared" si="33"/>
        <v>66218.676559999993</v>
      </c>
      <c r="F67" s="19">
        <f t="shared" si="34"/>
        <v>0</v>
      </c>
      <c r="G67" s="19">
        <f t="shared" si="34"/>
        <v>0</v>
      </c>
      <c r="H67" s="19">
        <f t="shared" si="34"/>
        <v>0</v>
      </c>
      <c r="I67" s="20">
        <f t="shared" si="35"/>
        <v>0</v>
      </c>
      <c r="J67" s="19">
        <f t="shared" si="36"/>
        <v>58010.567926022151</v>
      </c>
      <c r="K67" s="19">
        <f t="shared" si="37"/>
        <v>2003.112235977846</v>
      </c>
      <c r="L67" s="19">
        <f t="shared" si="38"/>
        <v>4.1575839999999999</v>
      </c>
      <c r="M67" s="21">
        <f t="shared" si="39"/>
        <v>60017.837745999997</v>
      </c>
    </row>
    <row r="68" spans="1:21" ht="15.95" customHeight="1">
      <c r="A68" s="18" t="str">
        <f t="shared" si="32"/>
        <v>General Re Life</v>
      </c>
      <c r="B68" s="19">
        <f t="shared" si="32"/>
        <v>144835.45662492764</v>
      </c>
      <c r="C68" s="19">
        <f t="shared" si="32"/>
        <v>3236.62873141</v>
      </c>
      <c r="D68" s="19">
        <f t="shared" si="32"/>
        <v>0</v>
      </c>
      <c r="E68" s="20">
        <f t="shared" si="33"/>
        <v>148072.08535633763</v>
      </c>
      <c r="F68" s="19">
        <f t="shared" si="34"/>
        <v>50093</v>
      </c>
      <c r="G68" s="19">
        <f t="shared" si="34"/>
        <v>0</v>
      </c>
      <c r="H68" s="19">
        <f t="shared" si="34"/>
        <v>0</v>
      </c>
      <c r="I68" s="20">
        <f t="shared" si="35"/>
        <v>50093</v>
      </c>
      <c r="J68" s="19">
        <f t="shared" si="36"/>
        <v>184866.87177455603</v>
      </c>
      <c r="K68" s="19">
        <f t="shared" si="37"/>
        <v>2970.4994141099996</v>
      </c>
      <c r="L68" s="19">
        <f t="shared" si="38"/>
        <v>0</v>
      </c>
      <c r="M68" s="21">
        <f t="shared" si="39"/>
        <v>187837.37118866603</v>
      </c>
    </row>
    <row r="69" spans="1:21" ht="15.95" customHeight="1">
      <c r="A69" s="18" t="str">
        <f t="shared" si="32"/>
        <v>Hannover Life Re</v>
      </c>
      <c r="B69" s="19">
        <f t="shared" si="32"/>
        <v>633608.30425689695</v>
      </c>
      <c r="C69" s="19">
        <f t="shared" si="32"/>
        <v>634996.50375804969</v>
      </c>
      <c r="D69" s="19">
        <f t="shared" si="32"/>
        <v>1002.5583904874002</v>
      </c>
      <c r="E69" s="20">
        <f t="shared" si="33"/>
        <v>1269607.366405434</v>
      </c>
      <c r="F69" s="19">
        <f t="shared" si="34"/>
        <v>31403.073814127274</v>
      </c>
      <c r="G69" s="19">
        <f t="shared" si="34"/>
        <v>4481</v>
      </c>
      <c r="H69" s="19">
        <f t="shared" si="34"/>
        <v>0</v>
      </c>
      <c r="I69" s="20">
        <f t="shared" si="35"/>
        <v>35884.073814127274</v>
      </c>
      <c r="J69" s="19">
        <f t="shared" si="36"/>
        <v>654638.37619856873</v>
      </c>
      <c r="K69" s="19">
        <f t="shared" si="37"/>
        <v>662192.15423849761</v>
      </c>
      <c r="L69" s="19">
        <f t="shared" si="38"/>
        <v>0</v>
      </c>
      <c r="M69" s="21">
        <f t="shared" si="39"/>
        <v>1316830.5304370662</v>
      </c>
    </row>
    <row r="70" spans="1:21" ht="15.95" customHeight="1">
      <c r="A70" s="18" t="str">
        <f t="shared" si="32"/>
        <v>Munich Re (US)</v>
      </c>
      <c r="B70" s="19">
        <f t="shared" si="32"/>
        <v>932638.52287428791</v>
      </c>
      <c r="C70" s="19">
        <f t="shared" si="32"/>
        <v>130642.69715813082</v>
      </c>
      <c r="D70" s="19">
        <f t="shared" si="32"/>
        <v>2102.7909926322845</v>
      </c>
      <c r="E70" s="20">
        <f>+D70+C70+B70</f>
        <v>1065384.0110250511</v>
      </c>
      <c r="F70" s="19">
        <f t="shared" si="34"/>
        <v>110878</v>
      </c>
      <c r="G70" s="19">
        <f t="shared" si="34"/>
        <v>55723.938283000003</v>
      </c>
      <c r="H70" s="19">
        <f t="shared" si="34"/>
        <v>0</v>
      </c>
      <c r="I70" s="20">
        <f>+F70+G70+H70</f>
        <v>166601.938283</v>
      </c>
      <c r="J70" s="19">
        <f t="shared" si="36"/>
        <v>918307.66566199996</v>
      </c>
      <c r="K70" s="19">
        <f t="shared" si="37"/>
        <v>185144.33433799999</v>
      </c>
      <c r="L70" s="19">
        <f t="shared" si="38"/>
        <v>1835</v>
      </c>
      <c r="M70" s="21">
        <f>+L70+K70+J70</f>
        <v>1105287</v>
      </c>
    </row>
    <row r="71" spans="1:21" ht="15.95" customHeight="1">
      <c r="A71" s="18" t="str">
        <f t="shared" si="32"/>
        <v>Optimum Re (US)</v>
      </c>
      <c r="B71" s="19">
        <f t="shared" si="32"/>
        <v>70715.121284000023</v>
      </c>
      <c r="C71" s="19">
        <f t="shared" si="32"/>
        <v>4443.198386</v>
      </c>
      <c r="D71" s="19">
        <f t="shared" si="32"/>
        <v>0</v>
      </c>
      <c r="E71" s="20">
        <f t="shared" si="33"/>
        <v>75158.319670000026</v>
      </c>
      <c r="F71" s="19">
        <f t="shared" si="34"/>
        <v>9843.6790920000003</v>
      </c>
      <c r="G71" s="19">
        <f t="shared" si="34"/>
        <v>1865.700405</v>
      </c>
      <c r="H71" s="19">
        <f t="shared" si="34"/>
        <v>0</v>
      </c>
      <c r="I71" s="20">
        <f t="shared" si="35"/>
        <v>11709.379497</v>
      </c>
      <c r="J71" s="19">
        <f t="shared" si="36"/>
        <v>75791.836979999993</v>
      </c>
      <c r="K71" s="19">
        <f t="shared" si="37"/>
        <v>6001.4495380000008</v>
      </c>
      <c r="L71" s="19">
        <f t="shared" si="38"/>
        <v>0</v>
      </c>
      <c r="M71" s="21">
        <f t="shared" si="39"/>
        <v>81793.286517999994</v>
      </c>
    </row>
    <row r="72" spans="1:21" ht="15.95" customHeight="1">
      <c r="A72" s="18" t="str">
        <f t="shared" si="32"/>
        <v>Pacific Life</v>
      </c>
      <c r="B72" s="19">
        <f t="shared" si="32"/>
        <v>0</v>
      </c>
      <c r="C72" s="19">
        <f t="shared" si="32"/>
        <v>0</v>
      </c>
      <c r="D72" s="19">
        <f t="shared" si="32"/>
        <v>173197</v>
      </c>
      <c r="E72" s="20">
        <f t="shared" si="33"/>
        <v>173197</v>
      </c>
      <c r="F72" s="19">
        <f t="shared" si="34"/>
        <v>0</v>
      </c>
      <c r="G72" s="19">
        <f t="shared" si="34"/>
        <v>0</v>
      </c>
      <c r="H72" s="19">
        <f t="shared" si="34"/>
        <v>2744</v>
      </c>
      <c r="I72" s="20">
        <f t="shared" si="35"/>
        <v>2744</v>
      </c>
      <c r="J72" s="19">
        <f t="shared" si="36"/>
        <v>0</v>
      </c>
      <c r="K72" s="19">
        <f t="shared" si="37"/>
        <v>0</v>
      </c>
      <c r="L72" s="19">
        <f t="shared" si="38"/>
        <v>159549</v>
      </c>
      <c r="M72" s="21">
        <f t="shared" si="39"/>
        <v>159549</v>
      </c>
    </row>
    <row r="73" spans="1:21" ht="15.95" customHeight="1">
      <c r="A73" s="18" t="str">
        <f t="shared" si="32"/>
        <v>PartnerRe</v>
      </c>
      <c r="B73" s="19">
        <f t="shared" si="32"/>
        <v>63971</v>
      </c>
      <c r="C73" s="19">
        <f t="shared" si="32"/>
        <v>141</v>
      </c>
      <c r="D73" s="19">
        <f t="shared" si="32"/>
        <v>0</v>
      </c>
      <c r="E73" s="20">
        <f t="shared" si="33"/>
        <v>64112</v>
      </c>
      <c r="F73" s="19">
        <f t="shared" si="34"/>
        <v>11880</v>
      </c>
      <c r="G73" s="19">
        <f t="shared" si="34"/>
        <v>0</v>
      </c>
      <c r="H73" s="19">
        <f t="shared" si="34"/>
        <v>0</v>
      </c>
      <c r="I73" s="20">
        <f t="shared" si="35"/>
        <v>11880</v>
      </c>
      <c r="J73" s="19">
        <f t="shared" si="36"/>
        <v>72797</v>
      </c>
      <c r="K73" s="19">
        <f t="shared" si="37"/>
        <v>133</v>
      </c>
      <c r="L73" s="19">
        <f t="shared" si="38"/>
        <v>0</v>
      </c>
      <c r="M73" s="21">
        <f t="shared" si="39"/>
        <v>72930</v>
      </c>
    </row>
    <row r="74" spans="1:21" ht="15.95" customHeight="1">
      <c r="A74" s="18" t="str">
        <f t="shared" si="32"/>
        <v>RGA Re (Canada)</v>
      </c>
      <c r="B74" s="19">
        <f t="shared" si="32"/>
        <v>690</v>
      </c>
      <c r="C74" s="19">
        <f t="shared" si="32"/>
        <v>0</v>
      </c>
      <c r="D74" s="19">
        <f t="shared" si="32"/>
        <v>0</v>
      </c>
      <c r="E74" s="20">
        <f t="shared" si="33"/>
        <v>690</v>
      </c>
      <c r="F74" s="19">
        <f t="shared" si="34"/>
        <v>3</v>
      </c>
      <c r="G74" s="19">
        <f t="shared" si="34"/>
        <v>0</v>
      </c>
      <c r="H74" s="19">
        <f t="shared" si="34"/>
        <v>0</v>
      </c>
      <c r="I74" s="20">
        <f t="shared" si="35"/>
        <v>3</v>
      </c>
      <c r="J74" s="19">
        <f t="shared" si="36"/>
        <v>654</v>
      </c>
      <c r="K74" s="19">
        <f t="shared" si="37"/>
        <v>0</v>
      </c>
      <c r="L74" s="19">
        <f t="shared" si="38"/>
        <v>0</v>
      </c>
      <c r="M74" s="21">
        <f t="shared" si="39"/>
        <v>654</v>
      </c>
    </row>
    <row r="75" spans="1:21" ht="15.95" customHeight="1">
      <c r="A75" s="18" t="str">
        <f t="shared" si="32"/>
        <v>RGA Reinsurance Company</v>
      </c>
      <c r="B75" s="19">
        <f t="shared" si="32"/>
        <v>1301925.0309423446</v>
      </c>
      <c r="C75" s="19">
        <f t="shared" si="32"/>
        <v>287071.60084086546</v>
      </c>
      <c r="D75" s="19">
        <f t="shared" si="32"/>
        <v>0</v>
      </c>
      <c r="E75" s="20">
        <f>+D75+C75+B75</f>
        <v>1588996.63178321</v>
      </c>
      <c r="F75" s="19">
        <f t="shared" si="34"/>
        <v>104336.62063003003</v>
      </c>
      <c r="G75" s="19">
        <f t="shared" si="34"/>
        <v>602.46256544000005</v>
      </c>
      <c r="H75" s="19">
        <f t="shared" si="34"/>
        <v>0</v>
      </c>
      <c r="I75" s="20">
        <f>+F75+G75+H75</f>
        <v>104939.08319547003</v>
      </c>
      <c r="J75" s="19">
        <f t="shared" si="36"/>
        <v>1319206.0245081238</v>
      </c>
      <c r="K75" s="19">
        <f t="shared" si="37"/>
        <v>254275.46223423473</v>
      </c>
      <c r="L75" s="19">
        <f t="shared" si="38"/>
        <v>0</v>
      </c>
      <c r="M75" s="21">
        <f>+L75+K75+J75</f>
        <v>1573481.4867423584</v>
      </c>
    </row>
    <row r="76" spans="1:21" ht="15.95" customHeight="1">
      <c r="A76" s="18" t="str">
        <f t="shared" si="32"/>
        <v>RMA</v>
      </c>
      <c r="B76" s="19">
        <f t="shared" si="32"/>
        <v>167965.19010659997</v>
      </c>
      <c r="C76" s="19">
        <f t="shared" si="32"/>
        <v>0</v>
      </c>
      <c r="D76" s="19">
        <f t="shared" si="32"/>
        <v>0</v>
      </c>
      <c r="E76" s="20">
        <f>+D76+C76+B76</f>
        <v>167965.19010659997</v>
      </c>
      <c r="F76" s="19">
        <f t="shared" si="34"/>
        <v>37642.221990815095</v>
      </c>
      <c r="G76" s="19">
        <f t="shared" si="34"/>
        <v>0</v>
      </c>
      <c r="H76" s="19">
        <f t="shared" si="34"/>
        <v>0</v>
      </c>
      <c r="I76" s="20">
        <f>+F76+G76+H76</f>
        <v>37642.221990815095</v>
      </c>
      <c r="J76" s="19">
        <f t="shared" si="36"/>
        <v>195196.95204674298</v>
      </c>
      <c r="K76" s="19">
        <f t="shared" si="37"/>
        <v>0</v>
      </c>
      <c r="L76" s="19">
        <f t="shared" si="38"/>
        <v>0</v>
      </c>
      <c r="M76" s="21">
        <f>+L76+K76+J76</f>
        <v>195196.95204674298</v>
      </c>
    </row>
    <row r="77" spans="1:21" ht="15.95" customHeight="1">
      <c r="A77" s="18" t="str">
        <f t="shared" si="32"/>
        <v>SCOR Global Life (US)</v>
      </c>
      <c r="B77" s="19">
        <f t="shared" si="32"/>
        <v>1797868</v>
      </c>
      <c r="C77" s="19">
        <f t="shared" si="32"/>
        <v>101433</v>
      </c>
      <c r="D77" s="19">
        <f t="shared" si="32"/>
        <v>0</v>
      </c>
      <c r="E77" s="20">
        <f t="shared" si="33"/>
        <v>1899301</v>
      </c>
      <c r="F77" s="19">
        <f t="shared" si="34"/>
        <v>98395.127181999997</v>
      </c>
      <c r="G77" s="19">
        <f t="shared" si="34"/>
        <v>0</v>
      </c>
      <c r="H77" s="19">
        <f t="shared" si="34"/>
        <v>0</v>
      </c>
      <c r="I77" s="20">
        <f t="shared" si="35"/>
        <v>98395.127181999997</v>
      </c>
      <c r="J77" s="19">
        <f t="shared" si="36"/>
        <v>1784203</v>
      </c>
      <c r="K77" s="19">
        <f t="shared" si="37"/>
        <v>98236</v>
      </c>
      <c r="L77" s="19">
        <f t="shared" si="38"/>
        <v>0</v>
      </c>
      <c r="M77" s="21">
        <f t="shared" si="39"/>
        <v>1882439</v>
      </c>
    </row>
    <row r="78" spans="1:21" ht="15.95" customHeight="1" thickBot="1">
      <c r="A78" s="18" t="str">
        <f t="shared" si="32"/>
        <v>Swiss Re</v>
      </c>
      <c r="B78" s="19">
        <f t="shared" si="32"/>
        <v>1334689.639839632</v>
      </c>
      <c r="C78" s="19">
        <f t="shared" si="32"/>
        <v>123626.37458753689</v>
      </c>
      <c r="D78" s="19">
        <f t="shared" si="32"/>
        <v>0</v>
      </c>
      <c r="E78" s="20">
        <f t="shared" si="33"/>
        <v>1458316.0144271688</v>
      </c>
      <c r="F78" s="19">
        <f t="shared" si="34"/>
        <v>126163.44992065379</v>
      </c>
      <c r="G78" s="19">
        <f t="shared" si="34"/>
        <v>50011.241702999992</v>
      </c>
      <c r="H78" s="19">
        <f t="shared" si="34"/>
        <v>0</v>
      </c>
      <c r="I78" s="20">
        <f t="shared" si="35"/>
        <v>176174.69162365378</v>
      </c>
      <c r="J78" s="19">
        <f t="shared" si="36"/>
        <v>1349269.457638534</v>
      </c>
      <c r="K78" s="19">
        <f t="shared" si="37"/>
        <v>158230.17864326999</v>
      </c>
      <c r="L78" s="19">
        <f t="shared" si="38"/>
        <v>0</v>
      </c>
      <c r="M78" s="21">
        <f t="shared" si="39"/>
        <v>1507499.6362818039</v>
      </c>
    </row>
    <row r="79" spans="1:21" ht="15.95" customHeight="1" thickBot="1">
      <c r="A79" s="26" t="s">
        <v>8</v>
      </c>
      <c r="B79" s="27">
        <f t="shared" ref="B79:M79" si="40">SUM(B64:B78)</f>
        <v>6714809.5498540569</v>
      </c>
      <c r="C79" s="27">
        <f t="shared" si="40"/>
        <v>1342205.4295126253</v>
      </c>
      <c r="D79" s="27">
        <f t="shared" si="40"/>
        <v>354428.68836578779</v>
      </c>
      <c r="E79" s="28">
        <f t="shared" si="40"/>
        <v>8411443.6677324697</v>
      </c>
      <c r="F79" s="27">
        <f t="shared" si="40"/>
        <v>597737.74392062624</v>
      </c>
      <c r="G79" s="27">
        <f t="shared" si="40"/>
        <v>112847.29190044</v>
      </c>
      <c r="H79" s="27">
        <f t="shared" si="40"/>
        <v>7820.1487999999999</v>
      </c>
      <c r="I79" s="28">
        <f t="shared" si="40"/>
        <v>718405.1846210662</v>
      </c>
      <c r="J79" s="27">
        <f t="shared" si="40"/>
        <v>6815696.3418573607</v>
      </c>
      <c r="K79" s="27">
        <f t="shared" si="40"/>
        <v>1422720.8772126772</v>
      </c>
      <c r="L79" s="27">
        <f t="shared" si="40"/>
        <v>330074.75923217385</v>
      </c>
      <c r="M79" s="36">
        <f t="shared" si="40"/>
        <v>8568491.9783022106</v>
      </c>
    </row>
    <row r="80" spans="1:21" ht="15.95" customHeight="1">
      <c r="A80" s="2"/>
      <c r="B80" s="32"/>
      <c r="C80" s="32"/>
      <c r="D80" s="32"/>
      <c r="E80" s="32"/>
      <c r="F80" s="32"/>
      <c r="G80" s="32"/>
      <c r="H80" s="32"/>
      <c r="I80" s="32"/>
      <c r="J80" s="32"/>
      <c r="K80" s="32"/>
      <c r="L80" s="32"/>
      <c r="M80" s="32"/>
      <c r="N80" s="32"/>
      <c r="O80" s="32"/>
      <c r="P80" s="32"/>
      <c r="Q80" s="25"/>
      <c r="R80" s="25"/>
      <c r="S80" s="25"/>
      <c r="T80" s="25"/>
      <c r="U80" s="25"/>
    </row>
    <row r="81" spans="1:21" ht="15.95" customHeight="1">
      <c r="A81" s="2" t="str">
        <f>+A54</f>
        <v xml:space="preserve"> </v>
      </c>
      <c r="B81" s="32"/>
      <c r="C81" s="32"/>
      <c r="D81" s="32"/>
      <c r="E81" s="32"/>
      <c r="F81" s="32"/>
      <c r="G81" s="32"/>
      <c r="H81" s="32"/>
      <c r="I81" s="32"/>
      <c r="J81" s="79"/>
      <c r="K81" s="79"/>
      <c r="L81" s="79"/>
      <c r="M81" s="79"/>
      <c r="N81" s="32"/>
      <c r="O81" s="32"/>
      <c r="P81" s="32"/>
      <c r="Q81" s="32"/>
      <c r="R81" s="32"/>
      <c r="S81" s="32"/>
      <c r="T81" s="32"/>
      <c r="U81" s="32"/>
    </row>
    <row r="82" spans="1:21" ht="15.95" customHeight="1">
      <c r="A82" s="32"/>
      <c r="B82" s="32"/>
      <c r="C82" s="32"/>
      <c r="D82" s="32"/>
      <c r="E82" s="32"/>
      <c r="F82" s="32"/>
      <c r="G82" s="32"/>
      <c r="H82" s="32"/>
      <c r="I82" s="32"/>
      <c r="J82" s="32"/>
      <c r="K82" s="32"/>
      <c r="L82" s="32"/>
      <c r="M82" s="32"/>
      <c r="N82" s="32"/>
      <c r="O82" s="32"/>
      <c r="P82" s="32"/>
      <c r="Q82" s="32"/>
      <c r="R82" s="32"/>
      <c r="S82" s="32"/>
      <c r="T82" s="32"/>
      <c r="U82" s="32"/>
    </row>
  </sheetData>
  <sortState xmlns:xlrd2="http://schemas.microsoft.com/office/spreadsheetml/2017/richdata2" ref="A37:U51">
    <sortCondition ref="A37:A51"/>
  </sortState>
  <mergeCells count="15">
    <mergeCell ref="A4:U4"/>
    <mergeCell ref="A31:U31"/>
    <mergeCell ref="A58:M58"/>
    <mergeCell ref="N34:U34"/>
    <mergeCell ref="B7:I7"/>
    <mergeCell ref="N7:U7"/>
    <mergeCell ref="J7:M7"/>
    <mergeCell ref="B62:E62"/>
    <mergeCell ref="F62:I62"/>
    <mergeCell ref="J62:M62"/>
    <mergeCell ref="B34:I34"/>
    <mergeCell ref="J34:M34"/>
    <mergeCell ref="J61:M61"/>
    <mergeCell ref="F61:I61"/>
    <mergeCell ref="B61:E61"/>
  </mergeCells>
  <phoneticPr fontId="0" type="noConversion"/>
  <printOptions horizontalCentered="1"/>
  <pageMargins left="0.25" right="0.25" top="0.75" bottom="0.75" header="0.3" footer="0.3"/>
  <pageSetup scale="50" fitToHeight="3" orientation="landscape" r:id="rId1"/>
  <headerFooter alignWithMargins="0">
    <oddHeader>&amp;C2018 SOA LIFE REINSURANCE SURVEY</oddHeader>
    <oddFooter>&amp;CPRELIMINARY DRAFT RESULTS - SUBJECT TO CHANGE&amp;Rpage &amp;P of &amp;N
&amp;D</odd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8"/>
  <sheetViews>
    <sheetView topLeftCell="A49" zoomScaleNormal="100" workbookViewId="0">
      <selection activeCell="W34" sqref="W34"/>
    </sheetView>
  </sheetViews>
  <sheetFormatPr defaultRowHeight="15.95" customHeight="1"/>
  <cols>
    <col min="1" max="1" width="31.5703125" customWidth="1"/>
    <col min="2" max="2" width="12.28515625" customWidth="1"/>
    <col min="3" max="4" width="9.42578125" bestFit="1" customWidth="1"/>
    <col min="5" max="6" width="11.42578125" bestFit="1" customWidth="1"/>
    <col min="7" max="7" width="9.42578125" bestFit="1" customWidth="1"/>
    <col min="8" max="8" width="9.42578125" customWidth="1"/>
    <col min="9" max="9" width="10.28515625" customWidth="1"/>
    <col min="10" max="10" width="11.28515625" customWidth="1"/>
    <col min="11" max="11" width="11.140625" customWidth="1"/>
    <col min="12" max="12" width="10.28515625" customWidth="1"/>
    <col min="13" max="13" width="12.140625" customWidth="1"/>
  </cols>
  <sheetData>
    <row r="1" spans="1:21" ht="15.95" customHeight="1">
      <c r="A1" s="1" t="s">
        <v>12</v>
      </c>
      <c r="B1" s="1" t="str">
        <f>+'usord '!B1</f>
        <v xml:space="preserve"> </v>
      </c>
      <c r="C1" s="1"/>
      <c r="D1" s="1"/>
      <c r="E1" s="1"/>
      <c r="F1" s="1"/>
      <c r="G1" s="1"/>
      <c r="H1" s="1"/>
      <c r="I1" s="1"/>
      <c r="J1" s="1"/>
      <c r="K1" s="1"/>
      <c r="L1" s="1"/>
      <c r="M1" s="1"/>
      <c r="N1" s="1"/>
      <c r="O1" s="1"/>
      <c r="P1" s="1"/>
      <c r="Q1" s="1"/>
      <c r="R1" s="1"/>
      <c r="S1" s="1"/>
      <c r="T1" s="1"/>
      <c r="U1" s="1"/>
    </row>
    <row r="2" spans="1:21" ht="15.95" customHeight="1">
      <c r="A2" s="1"/>
      <c r="B2" s="23"/>
      <c r="C2" s="1"/>
      <c r="D2" s="1"/>
      <c r="E2" s="1"/>
      <c r="F2" s="1"/>
      <c r="G2" s="1"/>
      <c r="H2" s="1"/>
      <c r="I2" s="1"/>
      <c r="J2" s="1"/>
      <c r="K2" s="1"/>
      <c r="L2" s="1"/>
      <c r="M2" s="1"/>
      <c r="N2" s="1"/>
      <c r="O2" s="1"/>
      <c r="P2" s="1"/>
      <c r="Q2" s="1"/>
      <c r="R2" s="1"/>
      <c r="S2" s="1"/>
      <c r="T2" s="1"/>
      <c r="U2" s="1"/>
    </row>
    <row r="3" spans="1:21" ht="15.95" customHeight="1">
      <c r="A3" s="1"/>
      <c r="B3" s="1"/>
      <c r="C3" s="1"/>
      <c r="D3" s="1"/>
      <c r="E3" s="1"/>
      <c r="F3" s="1"/>
      <c r="G3" s="1"/>
      <c r="H3" s="1"/>
      <c r="I3" s="1"/>
      <c r="J3" s="1"/>
      <c r="K3" s="1"/>
      <c r="L3" s="1"/>
      <c r="M3" s="1"/>
      <c r="N3" s="1"/>
      <c r="O3" s="1"/>
      <c r="P3" s="1"/>
      <c r="Q3" s="1"/>
      <c r="R3" s="1"/>
      <c r="S3" s="1"/>
      <c r="T3" s="1"/>
      <c r="U3" s="1"/>
    </row>
    <row r="4" spans="1:21" ht="15.95" customHeight="1">
      <c r="A4" s="89" t="s">
        <v>48</v>
      </c>
      <c r="B4" s="89"/>
      <c r="C4" s="89"/>
      <c r="D4" s="89"/>
      <c r="E4" s="89"/>
      <c r="F4" s="89"/>
      <c r="G4" s="89"/>
      <c r="H4" s="89"/>
      <c r="I4" s="89"/>
      <c r="J4" s="89"/>
      <c r="K4" s="89"/>
      <c r="L4" s="89"/>
      <c r="M4" s="89"/>
      <c r="N4" s="89"/>
      <c r="O4" s="89"/>
      <c r="P4" s="89"/>
      <c r="Q4" s="89"/>
      <c r="R4" s="89"/>
      <c r="S4" s="89"/>
      <c r="T4" s="89"/>
      <c r="U4" s="89"/>
    </row>
    <row r="5" spans="1:21" ht="15.95" customHeight="1" thickBot="1">
      <c r="A5" s="1"/>
      <c r="B5" s="1"/>
      <c r="C5" s="1"/>
      <c r="D5" s="1"/>
      <c r="E5" s="1"/>
      <c r="F5" s="1"/>
      <c r="G5" s="1"/>
      <c r="H5" s="1"/>
      <c r="I5" s="1"/>
      <c r="J5" s="1"/>
      <c r="K5" s="1"/>
      <c r="L5" s="1"/>
      <c r="M5" s="1"/>
      <c r="N5" s="1"/>
      <c r="O5" s="1"/>
      <c r="P5" s="1"/>
      <c r="Q5" s="1"/>
      <c r="R5" s="1"/>
      <c r="S5" s="1"/>
      <c r="T5" s="1"/>
      <c r="U5" s="1"/>
    </row>
    <row r="6" spans="1:21" ht="15.95" customHeight="1">
      <c r="A6" s="48"/>
      <c r="B6" s="49"/>
      <c r="C6" s="49"/>
      <c r="D6" s="49"/>
      <c r="E6" s="49"/>
      <c r="F6" s="49"/>
      <c r="G6" s="49"/>
      <c r="H6" s="49"/>
      <c r="I6" s="49"/>
      <c r="J6" s="49"/>
      <c r="K6" s="49"/>
      <c r="L6" s="49"/>
      <c r="M6" s="49"/>
      <c r="N6" s="49"/>
      <c r="O6" s="49"/>
      <c r="P6" s="49"/>
      <c r="Q6" s="49"/>
      <c r="R6" s="49"/>
      <c r="S6" s="49"/>
      <c r="T6" s="49"/>
      <c r="U6" s="50"/>
    </row>
    <row r="7" spans="1:21" ht="15.95" customHeight="1">
      <c r="A7" s="51"/>
      <c r="B7" s="84" t="s">
        <v>34</v>
      </c>
      <c r="C7" s="84"/>
      <c r="D7" s="84"/>
      <c r="E7" s="84"/>
      <c r="F7" s="84"/>
      <c r="G7" s="84"/>
      <c r="H7" s="84"/>
      <c r="I7" s="85"/>
      <c r="J7" s="83" t="s">
        <v>22</v>
      </c>
      <c r="K7" s="84"/>
      <c r="L7" s="84"/>
      <c r="M7" s="85"/>
      <c r="N7" s="83" t="s">
        <v>35</v>
      </c>
      <c r="O7" s="84"/>
      <c r="P7" s="84"/>
      <c r="Q7" s="84"/>
      <c r="R7" s="84"/>
      <c r="S7" s="84"/>
      <c r="T7" s="84"/>
      <c r="U7" s="86"/>
    </row>
    <row r="8" spans="1:21" ht="15.95" customHeight="1">
      <c r="A8" s="54"/>
      <c r="B8" s="83">
        <f>+'usord '!C8</f>
        <v>2019</v>
      </c>
      <c r="C8" s="84"/>
      <c r="D8" s="84"/>
      <c r="E8" s="85"/>
      <c r="F8" s="83">
        <f>+'usord '!G8</f>
        <v>2020</v>
      </c>
      <c r="G8" s="84"/>
      <c r="H8" s="84"/>
      <c r="I8" s="85"/>
      <c r="J8" s="52"/>
      <c r="K8" s="52"/>
      <c r="L8" s="52"/>
      <c r="M8" s="57" t="s">
        <v>12</v>
      </c>
      <c r="N8" s="83">
        <f>+B8</f>
        <v>2019</v>
      </c>
      <c r="O8" s="84"/>
      <c r="P8" s="84"/>
      <c r="Q8" s="85"/>
      <c r="R8" s="83">
        <f>+F8</f>
        <v>2020</v>
      </c>
      <c r="S8" s="84"/>
      <c r="T8" s="84"/>
      <c r="U8" s="86"/>
    </row>
    <row r="9" spans="1:21" ht="15.95" customHeight="1" thickBot="1">
      <c r="A9" s="58" t="s">
        <v>0</v>
      </c>
      <c r="B9" s="59" t="s">
        <v>1</v>
      </c>
      <c r="C9" s="59" t="s">
        <v>2</v>
      </c>
      <c r="D9" s="59" t="s">
        <v>3</v>
      </c>
      <c r="E9" s="60" t="s">
        <v>4</v>
      </c>
      <c r="F9" s="59" t="s">
        <v>1</v>
      </c>
      <c r="G9" s="59" t="s">
        <v>2</v>
      </c>
      <c r="H9" s="59" t="s">
        <v>3</v>
      </c>
      <c r="I9" s="60" t="s">
        <v>4</v>
      </c>
      <c r="J9" s="59" t="s">
        <v>1</v>
      </c>
      <c r="K9" s="59" t="s">
        <v>2</v>
      </c>
      <c r="L9" s="59" t="s">
        <v>3</v>
      </c>
      <c r="M9" s="60" t="s">
        <v>4</v>
      </c>
      <c r="N9" s="59" t="s">
        <v>1</v>
      </c>
      <c r="O9" s="59" t="s">
        <v>2</v>
      </c>
      <c r="P9" s="59" t="s">
        <v>3</v>
      </c>
      <c r="Q9" s="60" t="s">
        <v>4</v>
      </c>
      <c r="R9" s="59" t="s">
        <v>1</v>
      </c>
      <c r="S9" s="59" t="s">
        <v>2</v>
      </c>
      <c r="T9" s="59" t="s">
        <v>3</v>
      </c>
      <c r="U9" s="61" t="s">
        <v>4</v>
      </c>
    </row>
    <row r="10" spans="1:21" s="24" customFormat="1" ht="15.95" customHeight="1" thickTop="1">
      <c r="A10" s="18" t="s">
        <v>54</v>
      </c>
      <c r="B10" s="22">
        <v>0</v>
      </c>
      <c r="C10" s="19">
        <v>0</v>
      </c>
      <c r="D10" s="19">
        <v>67.315906634398999</v>
      </c>
      <c r="E10" s="19">
        <f t="shared" ref="E10:E23" si="0">SUM(B10:D10)</f>
        <v>67.315906634398999</v>
      </c>
      <c r="F10" s="22">
        <v>0</v>
      </c>
      <c r="G10" s="19">
        <v>0</v>
      </c>
      <c r="H10" s="19">
        <v>0</v>
      </c>
      <c r="I10" s="19">
        <f t="shared" ref="I10:I23" si="1">SUM(F10:H10)</f>
        <v>0</v>
      </c>
      <c r="J10" s="69">
        <f t="shared" ref="J10:J23" si="2">IF(+B10&gt;0,(+F10-B10)/B10,0)</f>
        <v>0</v>
      </c>
      <c r="K10" s="34">
        <f t="shared" ref="K10:K23" si="3">IF(+C10&gt;0,(+G10-C10)/C10,0)</f>
        <v>0</v>
      </c>
      <c r="L10" s="34">
        <f t="shared" ref="L10:L23" si="4">IF(+D10&gt;0,(+H10-D10)/D10,0)</f>
        <v>-1</v>
      </c>
      <c r="M10" s="70">
        <f t="shared" ref="M10:M23" si="5">IF(+E10&gt;0,(+I10-E10)/E10,0)</f>
        <v>-1</v>
      </c>
      <c r="N10" s="34">
        <f t="shared" ref="N10:N23" si="6">+B10/$B$24</f>
        <v>0</v>
      </c>
      <c r="O10" s="34">
        <f t="shared" ref="O10:O23" si="7">IF($C$24=0,0,+C10/$C$24)</f>
        <v>0</v>
      </c>
      <c r="P10" s="34">
        <f t="shared" ref="P10:P23" si="8">+D10/$D$24</f>
        <v>1.1480859586335847E-2</v>
      </c>
      <c r="Q10" s="70">
        <f t="shared" ref="Q10:Q23" si="9">+E10/$E$24</f>
        <v>3.3674039066660505E-4</v>
      </c>
      <c r="R10" s="34">
        <f t="shared" ref="R10:R23" si="10">+F10/$F$24</f>
        <v>0</v>
      </c>
      <c r="S10" s="34">
        <f t="shared" ref="S10:S23" si="11">IF(+$G$24 = 0,0,+G10/$G$24)</f>
        <v>0</v>
      </c>
      <c r="T10" s="34">
        <f t="shared" ref="T10:T23" si="12">+H10/$H$24</f>
        <v>0</v>
      </c>
      <c r="U10" s="71">
        <f t="shared" ref="U10:U23" si="13">+I10/$I$24</f>
        <v>0</v>
      </c>
    </row>
    <row r="11" spans="1:21" s="24" customFormat="1" ht="15.95" customHeight="1">
      <c r="A11" s="18" t="s">
        <v>29</v>
      </c>
      <c r="B11" s="22">
        <v>0</v>
      </c>
      <c r="C11" s="19">
        <v>0</v>
      </c>
      <c r="D11" s="19">
        <v>1650</v>
      </c>
      <c r="E11" s="19">
        <f t="shared" si="0"/>
        <v>1650</v>
      </c>
      <c r="F11" s="22">
        <v>0</v>
      </c>
      <c r="G11" s="19">
        <v>0</v>
      </c>
      <c r="H11" s="19">
        <v>2010</v>
      </c>
      <c r="I11" s="19">
        <f t="shared" si="1"/>
        <v>2010</v>
      </c>
      <c r="J11" s="69">
        <f t="shared" si="2"/>
        <v>0</v>
      </c>
      <c r="K11" s="34">
        <f t="shared" si="3"/>
        <v>0</v>
      </c>
      <c r="L11" s="34">
        <f t="shared" si="4"/>
        <v>0.21818181818181817</v>
      </c>
      <c r="M11" s="70">
        <f t="shared" si="5"/>
        <v>0.21818181818181817</v>
      </c>
      <c r="N11" s="34">
        <f t="shared" si="6"/>
        <v>0</v>
      </c>
      <c r="O11" s="34">
        <f t="shared" si="7"/>
        <v>0</v>
      </c>
      <c r="P11" s="34">
        <f t="shared" si="8"/>
        <v>0.28141072837863113</v>
      </c>
      <c r="Q11" s="70">
        <f t="shared" si="9"/>
        <v>8.2539428253941248E-3</v>
      </c>
      <c r="R11" s="34">
        <f t="shared" si="10"/>
        <v>0</v>
      </c>
      <c r="S11" s="34">
        <f t="shared" si="11"/>
        <v>0</v>
      </c>
      <c r="T11" s="34">
        <f t="shared" si="12"/>
        <v>0.44234154929577463</v>
      </c>
      <c r="U11" s="71">
        <f t="shared" si="13"/>
        <v>9.3377768094886036E-3</v>
      </c>
    </row>
    <row r="12" spans="1:21" s="24" customFormat="1" ht="15.95" customHeight="1">
      <c r="A12" s="18" t="s">
        <v>15</v>
      </c>
      <c r="B12" s="22">
        <v>0</v>
      </c>
      <c r="C12" s="19">
        <v>0</v>
      </c>
      <c r="D12" s="19">
        <v>0</v>
      </c>
      <c r="E12" s="19">
        <f t="shared" si="0"/>
        <v>0</v>
      </c>
      <c r="F12" s="22">
        <v>0</v>
      </c>
      <c r="G12" s="19">
        <v>0</v>
      </c>
      <c r="H12" s="19">
        <v>0</v>
      </c>
      <c r="I12" s="19">
        <f t="shared" si="1"/>
        <v>0</v>
      </c>
      <c r="J12" s="69">
        <f t="shared" si="2"/>
        <v>0</v>
      </c>
      <c r="K12" s="34">
        <f t="shared" si="3"/>
        <v>0</v>
      </c>
      <c r="L12" s="34">
        <f t="shared" si="4"/>
        <v>0</v>
      </c>
      <c r="M12" s="70">
        <f t="shared" si="5"/>
        <v>0</v>
      </c>
      <c r="N12" s="34">
        <f t="shared" si="6"/>
        <v>0</v>
      </c>
      <c r="O12" s="34">
        <f t="shared" si="7"/>
        <v>0</v>
      </c>
      <c r="P12" s="34">
        <f t="shared" si="8"/>
        <v>0</v>
      </c>
      <c r="Q12" s="70">
        <f t="shared" si="9"/>
        <v>0</v>
      </c>
      <c r="R12" s="34">
        <f t="shared" si="10"/>
        <v>0</v>
      </c>
      <c r="S12" s="34">
        <f t="shared" si="11"/>
        <v>0</v>
      </c>
      <c r="T12" s="34">
        <f t="shared" si="12"/>
        <v>0</v>
      </c>
      <c r="U12" s="71">
        <f t="shared" si="13"/>
        <v>0</v>
      </c>
    </row>
    <row r="13" spans="1:21" s="24" customFormat="1" ht="15.95" customHeight="1">
      <c r="A13" s="18" t="s">
        <v>23</v>
      </c>
      <c r="B13" s="22">
        <v>0</v>
      </c>
      <c r="C13" s="19">
        <v>0</v>
      </c>
      <c r="D13" s="19">
        <v>0</v>
      </c>
      <c r="E13" s="19">
        <f t="shared" si="0"/>
        <v>0</v>
      </c>
      <c r="F13" s="22">
        <v>0</v>
      </c>
      <c r="G13" s="19">
        <v>0</v>
      </c>
      <c r="H13" s="19">
        <v>0</v>
      </c>
      <c r="I13" s="19">
        <f t="shared" si="1"/>
        <v>0</v>
      </c>
      <c r="J13" s="69">
        <f t="shared" si="2"/>
        <v>0</v>
      </c>
      <c r="K13" s="34">
        <f t="shared" si="3"/>
        <v>0</v>
      </c>
      <c r="L13" s="34">
        <f t="shared" si="4"/>
        <v>0</v>
      </c>
      <c r="M13" s="70">
        <f t="shared" si="5"/>
        <v>0</v>
      </c>
      <c r="N13" s="34">
        <f t="shared" si="6"/>
        <v>0</v>
      </c>
      <c r="O13" s="34">
        <f t="shared" si="7"/>
        <v>0</v>
      </c>
      <c r="P13" s="34">
        <f t="shared" si="8"/>
        <v>0</v>
      </c>
      <c r="Q13" s="70">
        <f t="shared" si="9"/>
        <v>0</v>
      </c>
      <c r="R13" s="34">
        <f t="shared" si="10"/>
        <v>0</v>
      </c>
      <c r="S13" s="34">
        <f t="shared" si="11"/>
        <v>0</v>
      </c>
      <c r="T13" s="34">
        <f t="shared" si="12"/>
        <v>0</v>
      </c>
      <c r="U13" s="71">
        <f t="shared" si="13"/>
        <v>0</v>
      </c>
    </row>
    <row r="14" spans="1:21" s="24" customFormat="1" ht="15.95" customHeight="1">
      <c r="A14" s="18" t="s">
        <v>17</v>
      </c>
      <c r="B14" s="22">
        <v>0</v>
      </c>
      <c r="C14" s="19">
        <v>0</v>
      </c>
      <c r="D14" s="19">
        <v>0</v>
      </c>
      <c r="E14" s="19">
        <f t="shared" si="0"/>
        <v>0</v>
      </c>
      <c r="F14" s="22">
        <v>36.975566000000001</v>
      </c>
      <c r="G14" s="19">
        <v>0</v>
      </c>
      <c r="H14" s="19">
        <v>0</v>
      </c>
      <c r="I14" s="19">
        <f t="shared" si="1"/>
        <v>36.975566000000001</v>
      </c>
      <c r="J14" s="69">
        <f t="shared" si="2"/>
        <v>0</v>
      </c>
      <c r="K14" s="34">
        <f t="shared" si="3"/>
        <v>0</v>
      </c>
      <c r="L14" s="34">
        <f t="shared" si="4"/>
        <v>0</v>
      </c>
      <c r="M14" s="70">
        <f t="shared" si="5"/>
        <v>0</v>
      </c>
      <c r="N14" s="34">
        <f t="shared" si="6"/>
        <v>0</v>
      </c>
      <c r="O14" s="34">
        <f t="shared" si="7"/>
        <v>0</v>
      </c>
      <c r="P14" s="34">
        <f t="shared" si="8"/>
        <v>0</v>
      </c>
      <c r="Q14" s="70">
        <f t="shared" si="9"/>
        <v>0</v>
      </c>
      <c r="R14" s="34">
        <f t="shared" si="10"/>
        <v>1.9459010801105354E-4</v>
      </c>
      <c r="S14" s="34">
        <f t="shared" si="11"/>
        <v>0</v>
      </c>
      <c r="T14" s="34">
        <f t="shared" si="12"/>
        <v>0</v>
      </c>
      <c r="U14" s="71">
        <f t="shared" si="13"/>
        <v>1.7177591179727127E-4</v>
      </c>
    </row>
    <row r="15" spans="1:21" s="24" customFormat="1" ht="15.95" customHeight="1">
      <c r="A15" s="18" t="s">
        <v>40</v>
      </c>
      <c r="B15" s="22">
        <v>6760</v>
      </c>
      <c r="C15" s="19">
        <v>0</v>
      </c>
      <c r="D15" s="19">
        <v>0</v>
      </c>
      <c r="E15" s="19">
        <f t="shared" si="0"/>
        <v>6760</v>
      </c>
      <c r="F15" s="22">
        <v>9810</v>
      </c>
      <c r="G15" s="19">
        <v>18000</v>
      </c>
      <c r="H15" s="19">
        <v>0</v>
      </c>
      <c r="I15" s="19">
        <f t="shared" si="1"/>
        <v>27810</v>
      </c>
      <c r="J15" s="69">
        <f t="shared" si="2"/>
        <v>0.45118343195266269</v>
      </c>
      <c r="K15" s="34">
        <f t="shared" si="3"/>
        <v>0</v>
      </c>
      <c r="L15" s="34">
        <f t="shared" si="4"/>
        <v>0</v>
      </c>
      <c r="M15" s="70">
        <f t="shared" si="5"/>
        <v>3.113905325443787</v>
      </c>
      <c r="N15" s="34">
        <f t="shared" si="6"/>
        <v>3.5911383562045048E-2</v>
      </c>
      <c r="O15" s="34">
        <f t="shared" si="7"/>
        <v>0</v>
      </c>
      <c r="P15" s="34">
        <f t="shared" si="8"/>
        <v>0</v>
      </c>
      <c r="Q15" s="70">
        <f t="shared" si="9"/>
        <v>3.3816153636160175E-2</v>
      </c>
      <c r="R15" s="34">
        <f t="shared" si="10"/>
        <v>5.1626767784661777E-2</v>
      </c>
      <c r="S15" s="34">
        <f t="shared" si="11"/>
        <v>0.86986119577346621</v>
      </c>
      <c r="T15" s="34">
        <f t="shared" si="12"/>
        <v>0</v>
      </c>
      <c r="U15" s="71">
        <f t="shared" si="13"/>
        <v>0.12919580749844678</v>
      </c>
    </row>
    <row r="16" spans="1:21" s="24" customFormat="1" ht="15.95" customHeight="1">
      <c r="A16" s="18" t="s">
        <v>9</v>
      </c>
      <c r="B16" s="22">
        <v>54097</v>
      </c>
      <c r="C16" s="19">
        <v>100</v>
      </c>
      <c r="D16" s="19">
        <v>0</v>
      </c>
      <c r="E16" s="19">
        <f t="shared" si="0"/>
        <v>54197</v>
      </c>
      <c r="F16" s="22">
        <v>49228</v>
      </c>
      <c r="G16" s="19">
        <v>200</v>
      </c>
      <c r="H16" s="19">
        <v>0</v>
      </c>
      <c r="I16" s="19">
        <f t="shared" si="1"/>
        <v>49428</v>
      </c>
      <c r="J16" s="69">
        <f t="shared" si="2"/>
        <v>-9.0004991034622991E-2</v>
      </c>
      <c r="K16" s="34">
        <f t="shared" si="3"/>
        <v>1</v>
      </c>
      <c r="L16" s="34">
        <f t="shared" si="4"/>
        <v>0</v>
      </c>
      <c r="M16" s="70">
        <f t="shared" si="5"/>
        <v>-8.7993800394855798E-2</v>
      </c>
      <c r="N16" s="34">
        <f t="shared" si="6"/>
        <v>0.28738137818875015</v>
      </c>
      <c r="O16" s="34">
        <f t="shared" si="7"/>
        <v>1.7241379310344827E-2</v>
      </c>
      <c r="P16" s="34">
        <f t="shared" si="8"/>
        <v>0</v>
      </c>
      <c r="Q16" s="70">
        <f t="shared" si="9"/>
        <v>0.27111450867144571</v>
      </c>
      <c r="R16" s="34">
        <f t="shared" si="10"/>
        <v>0.25907059373122632</v>
      </c>
      <c r="S16" s="34">
        <f t="shared" si="11"/>
        <v>9.6651243974829586E-3</v>
      </c>
      <c r="T16" s="34">
        <f t="shared" si="12"/>
        <v>0</v>
      </c>
      <c r="U16" s="71">
        <f t="shared" si="13"/>
        <v>0.22962568763154362</v>
      </c>
    </row>
    <row r="17" spans="1:21" s="24" customFormat="1" ht="15.95" customHeight="1">
      <c r="A17" s="18" t="s">
        <v>10</v>
      </c>
      <c r="B17" s="22">
        <v>13458</v>
      </c>
      <c r="C17" s="19">
        <v>0</v>
      </c>
      <c r="D17" s="19">
        <v>0</v>
      </c>
      <c r="E17" s="19">
        <f t="shared" si="0"/>
        <v>13458</v>
      </c>
      <c r="F17" s="22">
        <v>13637</v>
      </c>
      <c r="G17" s="19">
        <v>0</v>
      </c>
      <c r="H17" s="19">
        <v>0</v>
      </c>
      <c r="I17" s="19">
        <f t="shared" si="1"/>
        <v>13637</v>
      </c>
      <c r="J17" s="69">
        <f t="shared" si="2"/>
        <v>1.3300639025115173E-2</v>
      </c>
      <c r="K17" s="34">
        <f t="shared" si="3"/>
        <v>0</v>
      </c>
      <c r="L17" s="34">
        <f t="shared" si="4"/>
        <v>0</v>
      </c>
      <c r="M17" s="70">
        <f t="shared" si="5"/>
        <v>1.3300639025115173E-2</v>
      </c>
      <c r="N17" s="34">
        <f t="shared" si="6"/>
        <v>7.1493402363609806E-2</v>
      </c>
      <c r="O17" s="34">
        <f t="shared" si="7"/>
        <v>0</v>
      </c>
      <c r="P17" s="34">
        <f t="shared" si="8"/>
        <v>0</v>
      </c>
      <c r="Q17" s="70">
        <f t="shared" si="9"/>
        <v>6.7322159117669172E-2</v>
      </c>
      <c r="R17" s="34">
        <f t="shared" si="10"/>
        <v>7.1766996154886104E-2</v>
      </c>
      <c r="S17" s="34">
        <f t="shared" si="11"/>
        <v>0</v>
      </c>
      <c r="T17" s="34">
        <f t="shared" si="12"/>
        <v>0</v>
      </c>
      <c r="U17" s="71">
        <f t="shared" si="13"/>
        <v>6.3352866841291586E-2</v>
      </c>
    </row>
    <row r="18" spans="1:21" s="24" customFormat="1" ht="15.95" customHeight="1">
      <c r="A18" s="18" t="s">
        <v>18</v>
      </c>
      <c r="B18" s="22">
        <v>0</v>
      </c>
      <c r="C18" s="19">
        <v>0</v>
      </c>
      <c r="D18" s="19">
        <v>4146</v>
      </c>
      <c r="E18" s="19">
        <f t="shared" si="0"/>
        <v>4146</v>
      </c>
      <c r="F18" s="22">
        <v>0</v>
      </c>
      <c r="G18" s="19">
        <v>0</v>
      </c>
      <c r="H18" s="19">
        <v>2534</v>
      </c>
      <c r="I18" s="19">
        <f t="shared" si="1"/>
        <v>2534</v>
      </c>
      <c r="J18" s="69">
        <f t="shared" si="2"/>
        <v>0</v>
      </c>
      <c r="K18" s="34">
        <f t="shared" si="3"/>
        <v>0</v>
      </c>
      <c r="L18" s="34">
        <f t="shared" si="4"/>
        <v>-0.38880849011095031</v>
      </c>
      <c r="M18" s="70">
        <f t="shared" si="5"/>
        <v>-0.38880849011095031</v>
      </c>
      <c r="N18" s="34">
        <f t="shared" si="6"/>
        <v>0</v>
      </c>
      <c r="O18" s="34">
        <f t="shared" si="7"/>
        <v>0</v>
      </c>
      <c r="P18" s="34">
        <f t="shared" si="8"/>
        <v>0.70710841203503305</v>
      </c>
      <c r="Q18" s="70">
        <f t="shared" si="9"/>
        <v>2.0739907244899419E-2</v>
      </c>
      <c r="R18" s="34">
        <f t="shared" si="10"/>
        <v>0</v>
      </c>
      <c r="S18" s="34">
        <f t="shared" si="11"/>
        <v>0</v>
      </c>
      <c r="T18" s="34">
        <f t="shared" si="12"/>
        <v>0.55765845070422537</v>
      </c>
      <c r="U18" s="71">
        <f t="shared" si="13"/>
        <v>1.1772102704101553E-2</v>
      </c>
    </row>
    <row r="19" spans="1:21" s="24" customFormat="1" ht="15.95" customHeight="1">
      <c r="A19" s="18" t="s">
        <v>41</v>
      </c>
      <c r="B19" s="22">
        <v>31913</v>
      </c>
      <c r="C19" s="19">
        <v>630</v>
      </c>
      <c r="D19" s="19">
        <v>0</v>
      </c>
      <c r="E19" s="19">
        <f t="shared" si="0"/>
        <v>32543</v>
      </c>
      <c r="F19" s="22">
        <v>35551</v>
      </c>
      <c r="G19" s="19">
        <v>0</v>
      </c>
      <c r="H19" s="19">
        <v>0</v>
      </c>
      <c r="I19" s="19">
        <f t="shared" si="1"/>
        <v>35551</v>
      </c>
      <c r="J19" s="69">
        <f t="shared" si="2"/>
        <v>0.1139974305142105</v>
      </c>
      <c r="K19" s="34">
        <f t="shared" si="3"/>
        <v>-1</v>
      </c>
      <c r="L19" s="34">
        <f t="shared" si="4"/>
        <v>0</v>
      </c>
      <c r="M19" s="70">
        <f t="shared" si="5"/>
        <v>9.2431552100298062E-2</v>
      </c>
      <c r="N19" s="34">
        <f t="shared" si="6"/>
        <v>0.16953254195496209</v>
      </c>
      <c r="O19" s="34">
        <f t="shared" si="7"/>
        <v>0.10862068965517241</v>
      </c>
      <c r="P19" s="34">
        <f t="shared" si="8"/>
        <v>0</v>
      </c>
      <c r="Q19" s="70">
        <f t="shared" si="9"/>
        <v>0.16279276446472787</v>
      </c>
      <c r="R19" s="34">
        <f t="shared" si="10"/>
        <v>0.18709309087793177</v>
      </c>
      <c r="S19" s="34">
        <f t="shared" si="11"/>
        <v>0</v>
      </c>
      <c r="T19" s="34">
        <f t="shared" si="12"/>
        <v>0</v>
      </c>
      <c r="U19" s="71">
        <f t="shared" si="13"/>
        <v>0.16515786236523847</v>
      </c>
    </row>
    <row r="20" spans="1:21" s="24" customFormat="1" ht="15.95" customHeight="1">
      <c r="A20" s="18" t="s">
        <v>11</v>
      </c>
      <c r="B20" s="22">
        <v>45617</v>
      </c>
      <c r="C20" s="19">
        <v>5070</v>
      </c>
      <c r="D20" s="19">
        <v>0</v>
      </c>
      <c r="E20" s="19">
        <f t="shared" si="0"/>
        <v>50687</v>
      </c>
      <c r="F20" s="22">
        <v>47582</v>
      </c>
      <c r="G20" s="19">
        <v>3</v>
      </c>
      <c r="H20" s="19">
        <v>0</v>
      </c>
      <c r="I20" s="19">
        <f t="shared" si="1"/>
        <v>47585</v>
      </c>
      <c r="J20" s="69">
        <f t="shared" si="2"/>
        <v>4.3076046210842447E-2</v>
      </c>
      <c r="K20" s="34">
        <f t="shared" si="3"/>
        <v>-0.99940828402366866</v>
      </c>
      <c r="L20" s="34">
        <f t="shared" si="4"/>
        <v>0</v>
      </c>
      <c r="M20" s="70">
        <f t="shared" si="5"/>
        <v>-6.1199124035748814E-2</v>
      </c>
      <c r="N20" s="34">
        <f t="shared" si="6"/>
        <v>0.24233277869080014</v>
      </c>
      <c r="O20" s="34">
        <f t="shared" si="7"/>
        <v>0.87413793103448278</v>
      </c>
      <c r="P20" s="34">
        <f t="shared" si="8"/>
        <v>0</v>
      </c>
      <c r="Q20" s="70">
        <f t="shared" si="9"/>
        <v>0.25355612120651638</v>
      </c>
      <c r="R20" s="34">
        <f t="shared" si="10"/>
        <v>0.25040824309172033</v>
      </c>
      <c r="S20" s="34">
        <f t="shared" si="11"/>
        <v>1.4497686596224438E-4</v>
      </c>
      <c r="T20" s="34">
        <f t="shared" si="12"/>
        <v>0</v>
      </c>
      <c r="U20" s="71">
        <f t="shared" si="13"/>
        <v>0.22106373605946028</v>
      </c>
    </row>
    <row r="21" spans="1:21" s="24" customFormat="1" ht="15.95" customHeight="1">
      <c r="A21" s="18" t="s">
        <v>45</v>
      </c>
      <c r="B21" s="22">
        <v>1903.6802150600013</v>
      </c>
      <c r="C21" s="19">
        <v>0</v>
      </c>
      <c r="D21" s="19">
        <v>0</v>
      </c>
      <c r="E21" s="19">
        <f t="shared" si="0"/>
        <v>1903.6802150600013</v>
      </c>
      <c r="F21" s="22">
        <v>1697.2829320000001</v>
      </c>
      <c r="G21" s="19">
        <v>0</v>
      </c>
      <c r="H21" s="19">
        <v>0</v>
      </c>
      <c r="I21" s="19">
        <f t="shared" si="1"/>
        <v>1697.2829320000001</v>
      </c>
      <c r="J21" s="69">
        <f t="shared" ref="J21" si="14">IF(+B21&gt;0,(+F21-B21)/B21,0)</f>
        <v>-0.10842014400695751</v>
      </c>
      <c r="K21" s="34">
        <f t="shared" ref="K21" si="15">IF(+C21&gt;0,(+G21-C21)/C21,0)</f>
        <v>0</v>
      </c>
      <c r="L21" s="34">
        <f t="shared" ref="L21" si="16">IF(+D21&gt;0,(+H21-D21)/D21,0)</f>
        <v>0</v>
      </c>
      <c r="M21" s="70">
        <f t="shared" ref="M21" si="17">IF(+E21&gt;0,(+I21-E21)/E21,0)</f>
        <v>-0.10842014400695751</v>
      </c>
      <c r="N21" s="34">
        <f t="shared" si="6"/>
        <v>1.0112986742972799E-2</v>
      </c>
      <c r="O21" s="34">
        <f t="shared" si="7"/>
        <v>0</v>
      </c>
      <c r="P21" s="34">
        <f t="shared" si="8"/>
        <v>0</v>
      </c>
      <c r="Q21" s="70">
        <f t="shared" si="9"/>
        <v>9.5229500926904496E-3</v>
      </c>
      <c r="R21" s="34">
        <f t="shared" si="10"/>
        <v>8.9322356570065119E-3</v>
      </c>
      <c r="S21" s="34">
        <f t="shared" si="11"/>
        <v>0</v>
      </c>
      <c r="T21" s="34">
        <f t="shared" si="12"/>
        <v>0</v>
      </c>
      <c r="U21" s="71">
        <f t="shared" si="13"/>
        <v>7.8849996027713538E-3</v>
      </c>
    </row>
    <row r="22" spans="1:21" s="24" customFormat="1" ht="15.95" customHeight="1">
      <c r="A22" s="18" t="s">
        <v>24</v>
      </c>
      <c r="B22" s="22">
        <v>16912</v>
      </c>
      <c r="C22" s="19">
        <v>0</v>
      </c>
      <c r="D22" s="19">
        <v>0</v>
      </c>
      <c r="E22" s="19">
        <f t="shared" si="0"/>
        <v>16912</v>
      </c>
      <c r="F22" s="22">
        <v>15575</v>
      </c>
      <c r="G22" s="19">
        <v>0</v>
      </c>
      <c r="H22" s="19">
        <v>0</v>
      </c>
      <c r="I22" s="19">
        <f t="shared" si="1"/>
        <v>15575</v>
      </c>
      <c r="J22" s="69">
        <f t="shared" si="2"/>
        <v>-7.9056291390728478E-2</v>
      </c>
      <c r="K22" s="34">
        <f t="shared" si="3"/>
        <v>0</v>
      </c>
      <c r="L22" s="34">
        <f t="shared" si="4"/>
        <v>0</v>
      </c>
      <c r="M22" s="70">
        <f t="shared" si="5"/>
        <v>-7.9056291390728478E-2</v>
      </c>
      <c r="N22" s="34">
        <f t="shared" si="6"/>
        <v>8.9842206923270093E-2</v>
      </c>
      <c r="O22" s="34">
        <f t="shared" si="7"/>
        <v>0</v>
      </c>
      <c r="P22" s="34">
        <f t="shared" si="8"/>
        <v>0</v>
      </c>
      <c r="Q22" s="70">
        <f t="shared" si="9"/>
        <v>8.460041276549421E-2</v>
      </c>
      <c r="R22" s="34">
        <f t="shared" si="10"/>
        <v>8.1966045692773409E-2</v>
      </c>
      <c r="S22" s="34">
        <f t="shared" si="11"/>
        <v>0</v>
      </c>
      <c r="T22" s="34">
        <f t="shared" si="12"/>
        <v>0</v>
      </c>
      <c r="U22" s="71">
        <f t="shared" si="13"/>
        <v>7.2356156123276116E-2</v>
      </c>
    </row>
    <row r="23" spans="1:21" s="24" customFormat="1" ht="15.95" customHeight="1" thickBot="1">
      <c r="A23" s="18" t="s">
        <v>13</v>
      </c>
      <c r="B23" s="22">
        <v>17580.465891732802</v>
      </c>
      <c r="C23" s="19">
        <v>0</v>
      </c>
      <c r="D23" s="19">
        <v>0</v>
      </c>
      <c r="E23" s="19">
        <f t="shared" si="0"/>
        <v>17580.465891732802</v>
      </c>
      <c r="F23" s="22">
        <v>16900.447838334585</v>
      </c>
      <c r="G23" s="19">
        <v>2489.9566319999999</v>
      </c>
      <c r="H23" s="19">
        <v>0</v>
      </c>
      <c r="I23" s="19">
        <f t="shared" si="1"/>
        <v>19390.404470334586</v>
      </c>
      <c r="J23" s="73">
        <f t="shared" si="2"/>
        <v>-3.8680320395717983E-2</v>
      </c>
      <c r="K23" s="74">
        <f t="shared" si="3"/>
        <v>0</v>
      </c>
      <c r="L23" s="74">
        <f t="shared" si="4"/>
        <v>0</v>
      </c>
      <c r="M23" s="70">
        <f t="shared" si="5"/>
        <v>0.10295168454283721</v>
      </c>
      <c r="N23" s="34">
        <f t="shared" si="6"/>
        <v>9.3393321573589788E-2</v>
      </c>
      <c r="O23" s="34">
        <f t="shared" si="7"/>
        <v>0</v>
      </c>
      <c r="P23" s="34">
        <f t="shared" si="8"/>
        <v>0</v>
      </c>
      <c r="Q23" s="70">
        <f t="shared" si="9"/>
        <v>8.7944339584335812E-2</v>
      </c>
      <c r="R23" s="34">
        <f t="shared" si="10"/>
        <v>8.8941436901782744E-2</v>
      </c>
      <c r="S23" s="34">
        <f t="shared" si="11"/>
        <v>0.12032870296308848</v>
      </c>
      <c r="T23" s="34">
        <f t="shared" si="12"/>
        <v>0</v>
      </c>
      <c r="U23" s="71">
        <f t="shared" si="13"/>
        <v>9.0081228452584303E-2</v>
      </c>
    </row>
    <row r="24" spans="1:21" ht="15.95" customHeight="1" thickBot="1">
      <c r="A24" s="5" t="s">
        <v>8</v>
      </c>
      <c r="B24" s="6">
        <f t="shared" ref="B24:I24" si="18">SUM(B10:B23)</f>
        <v>188241.14610679282</v>
      </c>
      <c r="C24" s="6">
        <f t="shared" si="18"/>
        <v>5800</v>
      </c>
      <c r="D24" s="6">
        <f t="shared" si="18"/>
        <v>5863.3159066343987</v>
      </c>
      <c r="E24" s="6">
        <f t="shared" si="18"/>
        <v>199904.46201342723</v>
      </c>
      <c r="F24" s="12">
        <f t="shared" si="18"/>
        <v>190017.70633633458</v>
      </c>
      <c r="G24" s="6">
        <f t="shared" si="18"/>
        <v>20692.956632000001</v>
      </c>
      <c r="H24" s="6">
        <f t="shared" si="18"/>
        <v>4544</v>
      </c>
      <c r="I24" s="6">
        <f t="shared" si="18"/>
        <v>215254.6629683346</v>
      </c>
      <c r="J24" s="75">
        <f t="shared" ref="J24:M24" si="19">IF(+B24&gt;0,(+F24-B24)/B24,0)</f>
        <v>9.4376828142232316E-3</v>
      </c>
      <c r="K24" s="8">
        <f t="shared" si="19"/>
        <v>2.5677511434482763</v>
      </c>
      <c r="L24" s="8">
        <f t="shared" si="19"/>
        <v>-0.22501190924090922</v>
      </c>
      <c r="M24" s="9">
        <f t="shared" si="19"/>
        <v>7.6787685478858017E-2</v>
      </c>
      <c r="N24" s="8">
        <f t="shared" ref="N24:U24" si="20">SUM(N10:N23)</f>
        <v>0.99999999999999989</v>
      </c>
      <c r="O24" s="8">
        <f t="shared" si="20"/>
        <v>1</v>
      </c>
      <c r="P24" s="8">
        <f t="shared" si="20"/>
        <v>1</v>
      </c>
      <c r="Q24" s="9">
        <f t="shared" si="20"/>
        <v>0.99999999999999989</v>
      </c>
      <c r="R24" s="8">
        <f t="shared" si="20"/>
        <v>1.0000000000000002</v>
      </c>
      <c r="S24" s="8">
        <f t="shared" si="20"/>
        <v>0.99999999999999989</v>
      </c>
      <c r="T24" s="8">
        <f t="shared" si="20"/>
        <v>1</v>
      </c>
      <c r="U24" s="11">
        <f t="shared" si="20"/>
        <v>0.99999999999999978</v>
      </c>
    </row>
    <row r="25" spans="1:21" ht="18" customHeight="1">
      <c r="A25" s="1" t="s">
        <v>12</v>
      </c>
      <c r="B25" s="1"/>
      <c r="C25" s="1"/>
      <c r="D25" s="1"/>
      <c r="E25" s="1"/>
      <c r="F25" s="1"/>
      <c r="G25" s="1"/>
      <c r="H25" s="1" t="s">
        <v>12</v>
      </c>
      <c r="I25" s="1"/>
      <c r="J25" s="1"/>
      <c r="K25" s="1"/>
      <c r="L25" s="1"/>
      <c r="M25" s="1"/>
      <c r="N25" s="1"/>
      <c r="O25" s="1"/>
      <c r="P25" s="1"/>
      <c r="Q25" s="1"/>
      <c r="R25" s="1"/>
      <c r="S25" s="1"/>
      <c r="T25" s="1"/>
      <c r="U25" s="1"/>
    </row>
    <row r="26" spans="1:21" ht="15.95" customHeight="1">
      <c r="A26" s="2" t="s">
        <v>12</v>
      </c>
      <c r="B26" s="1"/>
      <c r="C26" s="1"/>
      <c r="D26" s="1"/>
      <c r="E26" s="1"/>
      <c r="F26" s="1"/>
      <c r="G26" s="1"/>
      <c r="H26" s="1"/>
      <c r="I26" s="1"/>
      <c r="J26" s="1"/>
      <c r="K26" s="1"/>
      <c r="L26" s="1"/>
      <c r="M26" s="1"/>
      <c r="N26" s="1"/>
      <c r="O26" s="1"/>
      <c r="P26" s="1"/>
      <c r="Q26" s="1"/>
      <c r="R26" s="1"/>
      <c r="S26" s="1"/>
      <c r="T26" s="1"/>
      <c r="U26" s="1"/>
    </row>
    <row r="27" spans="1:21" ht="15.95" customHeight="1">
      <c r="A27" s="1" t="s">
        <v>12</v>
      </c>
      <c r="B27" s="1"/>
      <c r="C27" s="1"/>
      <c r="D27" s="1"/>
      <c r="E27" s="1"/>
      <c r="F27" s="1"/>
      <c r="G27" s="1"/>
      <c r="H27" s="1"/>
      <c r="I27" s="1"/>
      <c r="J27" s="1"/>
      <c r="K27" s="1"/>
      <c r="L27" s="1"/>
      <c r="M27" s="1"/>
      <c r="N27" s="1"/>
      <c r="O27" s="1"/>
      <c r="P27" s="1"/>
      <c r="Q27" s="1"/>
      <c r="R27" s="1"/>
      <c r="S27" s="1"/>
      <c r="T27" s="1"/>
      <c r="U27" s="1"/>
    </row>
    <row r="28" spans="1:21" ht="15.95" customHeight="1">
      <c r="A28" s="1"/>
      <c r="B28" s="43"/>
      <c r="C28" s="1"/>
      <c r="D28" s="1"/>
      <c r="E28" s="1"/>
      <c r="F28" s="1"/>
      <c r="G28" s="1"/>
      <c r="H28" s="1"/>
      <c r="I28" s="1"/>
      <c r="J28" s="1"/>
      <c r="K28" s="1"/>
      <c r="L28" s="1"/>
      <c r="M28" s="1"/>
      <c r="N28" s="1"/>
      <c r="O28" s="1"/>
      <c r="P28" s="1"/>
      <c r="Q28" s="1"/>
      <c r="R28" s="1"/>
      <c r="S28" s="1"/>
      <c r="T28" s="1"/>
      <c r="U28" s="1"/>
    </row>
    <row r="29" spans="1:21" ht="15.95" customHeight="1">
      <c r="A29" s="1"/>
      <c r="B29" s="1"/>
      <c r="C29" s="1"/>
      <c r="D29" s="1"/>
      <c r="E29" s="1"/>
      <c r="F29" s="1"/>
      <c r="G29" s="1"/>
      <c r="H29" s="1"/>
      <c r="I29" s="1"/>
      <c r="J29" s="1"/>
      <c r="K29" s="1"/>
      <c r="L29" s="1"/>
      <c r="M29" s="1"/>
      <c r="N29" s="1"/>
      <c r="O29" s="1"/>
      <c r="P29" s="1"/>
      <c r="Q29" s="1"/>
      <c r="R29" s="1"/>
      <c r="S29" s="1"/>
      <c r="T29" s="1"/>
      <c r="U29" s="1"/>
    </row>
    <row r="30" spans="1:21" ht="15.95" customHeight="1">
      <c r="A30" s="89" t="s">
        <v>49</v>
      </c>
      <c r="B30" s="89"/>
      <c r="C30" s="89"/>
      <c r="D30" s="89"/>
      <c r="E30" s="89"/>
      <c r="F30" s="89"/>
      <c r="G30" s="89"/>
      <c r="H30" s="89"/>
      <c r="I30" s="89"/>
      <c r="J30" s="89"/>
      <c r="K30" s="89"/>
      <c r="L30" s="89"/>
      <c r="M30" s="89"/>
      <c r="N30" s="89"/>
      <c r="O30" s="89"/>
      <c r="P30" s="89"/>
      <c r="Q30" s="89"/>
      <c r="R30" s="89"/>
      <c r="S30" s="89"/>
      <c r="T30" s="89"/>
      <c r="U30" s="89"/>
    </row>
    <row r="31" spans="1:21" ht="15.95" customHeight="1" thickBot="1">
      <c r="A31" s="1"/>
      <c r="B31" s="1"/>
      <c r="C31" s="1"/>
      <c r="D31" s="1"/>
      <c r="E31" s="1"/>
      <c r="F31" s="1"/>
      <c r="G31" s="1"/>
      <c r="H31" s="1"/>
      <c r="I31" s="1"/>
      <c r="J31" s="1"/>
      <c r="K31" s="1"/>
      <c r="L31" s="1"/>
      <c r="M31" s="1"/>
      <c r="N31" s="1"/>
      <c r="O31" s="1"/>
      <c r="P31" s="1"/>
      <c r="Q31" s="1"/>
      <c r="R31" s="42" t="s">
        <v>12</v>
      </c>
      <c r="S31" s="1"/>
      <c r="T31" s="1"/>
      <c r="U31" s="1"/>
    </row>
    <row r="32" spans="1:21" ht="15.95" customHeight="1">
      <c r="A32" s="48"/>
      <c r="B32" s="49"/>
      <c r="C32" s="49"/>
      <c r="D32" s="49"/>
      <c r="E32" s="49"/>
      <c r="F32" s="49"/>
      <c r="G32" s="49"/>
      <c r="H32" s="49"/>
      <c r="I32" s="49"/>
      <c r="J32" s="49"/>
      <c r="K32" s="49"/>
      <c r="L32" s="49"/>
      <c r="M32" s="49"/>
      <c r="N32" s="49"/>
      <c r="O32" s="49"/>
      <c r="P32" s="49"/>
      <c r="Q32" s="49"/>
      <c r="R32" s="49"/>
      <c r="S32" s="49"/>
      <c r="T32" s="49"/>
      <c r="U32" s="50"/>
    </row>
    <row r="33" spans="1:21" ht="15.95" customHeight="1">
      <c r="A33" s="51"/>
      <c r="B33" s="84" t="s">
        <v>33</v>
      </c>
      <c r="C33" s="84"/>
      <c r="D33" s="84"/>
      <c r="E33" s="84"/>
      <c r="F33" s="84"/>
      <c r="G33" s="84"/>
      <c r="H33" s="84"/>
      <c r="I33" s="85"/>
      <c r="J33" s="83" t="s">
        <v>22</v>
      </c>
      <c r="K33" s="84"/>
      <c r="L33" s="84"/>
      <c r="M33" s="85"/>
      <c r="N33" s="83" t="s">
        <v>35</v>
      </c>
      <c r="O33" s="84"/>
      <c r="P33" s="84"/>
      <c r="Q33" s="84"/>
      <c r="R33" s="84"/>
      <c r="S33" s="84"/>
      <c r="T33" s="84"/>
      <c r="U33" s="86"/>
    </row>
    <row r="34" spans="1:21" ht="15.95" customHeight="1">
      <c r="A34" s="54"/>
      <c r="B34" s="83">
        <f>+B8</f>
        <v>2019</v>
      </c>
      <c r="C34" s="84"/>
      <c r="D34" s="84"/>
      <c r="E34" s="85"/>
      <c r="F34" s="83">
        <f>+F8</f>
        <v>2020</v>
      </c>
      <c r="G34" s="84"/>
      <c r="H34" s="84"/>
      <c r="I34" s="85"/>
      <c r="J34" s="52"/>
      <c r="K34" s="52"/>
      <c r="L34" s="52"/>
      <c r="M34" s="57" t="s">
        <v>12</v>
      </c>
      <c r="N34" s="83">
        <f>+B34</f>
        <v>2019</v>
      </c>
      <c r="O34" s="84"/>
      <c r="P34" s="84"/>
      <c r="Q34" s="85"/>
      <c r="R34" s="83">
        <f>+F34</f>
        <v>2020</v>
      </c>
      <c r="S34" s="84"/>
      <c r="T34" s="84"/>
      <c r="U34" s="86"/>
    </row>
    <row r="35" spans="1:21" ht="15.95" customHeight="1" thickBot="1">
      <c r="A35" s="58" t="s">
        <v>0</v>
      </c>
      <c r="B35" s="59" t="s">
        <v>1</v>
      </c>
      <c r="C35" s="59" t="s">
        <v>2</v>
      </c>
      <c r="D35" s="59" t="s">
        <v>3</v>
      </c>
      <c r="E35" s="60" t="s">
        <v>4</v>
      </c>
      <c r="F35" s="59" t="s">
        <v>1</v>
      </c>
      <c r="G35" s="59" t="s">
        <v>2</v>
      </c>
      <c r="H35" s="59" t="s">
        <v>3</v>
      </c>
      <c r="I35" s="60" t="s">
        <v>4</v>
      </c>
      <c r="J35" s="59" t="s">
        <v>1</v>
      </c>
      <c r="K35" s="59" t="s">
        <v>2</v>
      </c>
      <c r="L35" s="59" t="s">
        <v>3</v>
      </c>
      <c r="M35" s="60" t="s">
        <v>4</v>
      </c>
      <c r="N35" s="59" t="s">
        <v>1</v>
      </c>
      <c r="O35" s="59" t="s">
        <v>2</v>
      </c>
      <c r="P35" s="59" t="s">
        <v>3</v>
      </c>
      <c r="Q35" s="60" t="s">
        <v>4</v>
      </c>
      <c r="R35" s="59" t="s">
        <v>1</v>
      </c>
      <c r="S35" s="59" t="s">
        <v>2</v>
      </c>
      <c r="T35" s="59" t="s">
        <v>3</v>
      </c>
      <c r="U35" s="61" t="s">
        <v>4</v>
      </c>
    </row>
    <row r="36" spans="1:21" s="24" customFormat="1" ht="15.95" customHeight="1" thickTop="1">
      <c r="A36" s="18" t="s">
        <v>54</v>
      </c>
      <c r="B36" s="19">
        <v>0</v>
      </c>
      <c r="C36" s="19">
        <v>0</v>
      </c>
      <c r="D36" s="19">
        <v>1443.7282066009284</v>
      </c>
      <c r="E36" s="20">
        <f t="shared" ref="E36:E49" si="21">SUM(B36:D36)</f>
        <v>1443.7282066009284</v>
      </c>
      <c r="F36" s="19">
        <v>0</v>
      </c>
      <c r="G36" s="19">
        <v>0</v>
      </c>
      <c r="H36" s="19">
        <v>71.398351826149195</v>
      </c>
      <c r="I36" s="20">
        <f t="shared" ref="I36:I49" si="22">SUM(F36:H36)</f>
        <v>71.398351826149195</v>
      </c>
      <c r="J36" s="69">
        <f t="shared" ref="J36:J49" si="23">IF(+B36&gt;0,(+F36-B36)/B36,0)</f>
        <v>0</v>
      </c>
      <c r="K36" s="34">
        <f t="shared" ref="K36:K49" si="24">IF(+C36&gt;0,(+G36-C36)/C36,0)</f>
        <v>0</v>
      </c>
      <c r="L36" s="34">
        <f t="shared" ref="L36:L49" si="25">IF(+D36&gt;0,(+H36-D36)/D36,0)</f>
        <v>-0.95054584962757827</v>
      </c>
      <c r="M36" s="70">
        <f t="shared" ref="M36:M49" si="26">IF(+E36&gt;0,(+I36-E36)/E36,0)</f>
        <v>-0.95054584962757827</v>
      </c>
      <c r="N36" s="34">
        <f t="shared" ref="N36:N49" si="27">+B36/$B$50</f>
        <v>0</v>
      </c>
      <c r="O36" s="34">
        <f t="shared" ref="O36:O49" si="28">+C36/$C$50</f>
        <v>0</v>
      </c>
      <c r="P36" s="34">
        <f t="shared" ref="P36:P49" si="29">+D36/$D$50</f>
        <v>3.8855095060400087E-2</v>
      </c>
      <c r="Q36" s="70">
        <f t="shared" ref="Q36:Q49" si="30">+E36/$E$50</f>
        <v>7.6894595670913232E-4</v>
      </c>
      <c r="R36" s="34">
        <f t="shared" ref="R36:R49" si="31">+F36/$F$50</f>
        <v>0</v>
      </c>
      <c r="S36" s="34">
        <f t="shared" ref="S36:S49" si="32">+G36/$G$50</f>
        <v>0</v>
      </c>
      <c r="T36" s="34">
        <f t="shared" ref="T36:T49" si="33">+H36/$H$50</f>
        <v>1.8364057792266645E-3</v>
      </c>
      <c r="U36" s="71">
        <f t="shared" ref="U36:U49" si="34">+I36/$I$50</f>
        <v>3.5941297452917563E-5</v>
      </c>
    </row>
    <row r="37" spans="1:21" s="24" customFormat="1" ht="15.95" customHeight="1">
      <c r="A37" s="18" t="s">
        <v>29</v>
      </c>
      <c r="B37" s="19">
        <v>0</v>
      </c>
      <c r="C37" s="19">
        <v>0</v>
      </c>
      <c r="D37" s="19">
        <v>17124</v>
      </c>
      <c r="E37" s="20">
        <f t="shared" si="21"/>
        <v>17124</v>
      </c>
      <c r="F37" s="19">
        <v>0</v>
      </c>
      <c r="G37" s="19">
        <v>0</v>
      </c>
      <c r="H37" s="19">
        <v>18292</v>
      </c>
      <c r="I37" s="20">
        <f t="shared" si="22"/>
        <v>18292</v>
      </c>
      <c r="J37" s="69">
        <f t="shared" si="23"/>
        <v>0</v>
      </c>
      <c r="K37" s="34">
        <f t="shared" si="24"/>
        <v>0</v>
      </c>
      <c r="L37" s="34">
        <f t="shared" si="25"/>
        <v>6.8208362532118663E-2</v>
      </c>
      <c r="M37" s="70">
        <f t="shared" si="26"/>
        <v>6.8208362532118663E-2</v>
      </c>
      <c r="N37" s="34">
        <f t="shared" si="27"/>
        <v>0</v>
      </c>
      <c r="O37" s="34">
        <f t="shared" si="28"/>
        <v>0</v>
      </c>
      <c r="P37" s="34">
        <f t="shared" si="29"/>
        <v>0.46085866077298765</v>
      </c>
      <c r="Q37" s="70">
        <f t="shared" si="30"/>
        <v>9.1204358981724111E-3</v>
      </c>
      <c r="R37" s="34">
        <f t="shared" si="31"/>
        <v>0</v>
      </c>
      <c r="S37" s="34">
        <f t="shared" si="32"/>
        <v>0</v>
      </c>
      <c r="T37" s="34">
        <f t="shared" si="33"/>
        <v>0.47048053147511815</v>
      </c>
      <c r="U37" s="71">
        <f t="shared" si="34"/>
        <v>9.2080306644835679E-3</v>
      </c>
    </row>
    <row r="38" spans="1:21" s="24" customFormat="1" ht="15.95" customHeight="1">
      <c r="A38" s="18" t="s">
        <v>15</v>
      </c>
      <c r="B38" s="19">
        <v>156</v>
      </c>
      <c r="C38" s="19">
        <v>0</v>
      </c>
      <c r="D38" s="19">
        <v>0</v>
      </c>
      <c r="E38" s="20">
        <f t="shared" si="21"/>
        <v>156</v>
      </c>
      <c r="F38" s="19">
        <v>157.105491</v>
      </c>
      <c r="G38" s="19">
        <v>0</v>
      </c>
      <c r="H38" s="19">
        <v>0</v>
      </c>
      <c r="I38" s="20">
        <f t="shared" si="22"/>
        <v>157.105491</v>
      </c>
      <c r="J38" s="69">
        <f t="shared" si="23"/>
        <v>7.0864807692307737E-3</v>
      </c>
      <c r="K38" s="34">
        <f t="shared" si="24"/>
        <v>0</v>
      </c>
      <c r="L38" s="34">
        <f t="shared" si="25"/>
        <v>0</v>
      </c>
      <c r="M38" s="70">
        <f t="shared" si="26"/>
        <v>7.0864807692307737E-3</v>
      </c>
      <c r="N38" s="34">
        <f t="shared" si="27"/>
        <v>8.6483844047085607E-5</v>
      </c>
      <c r="O38" s="34">
        <f t="shared" si="28"/>
        <v>0</v>
      </c>
      <c r="P38" s="34">
        <f t="shared" si="29"/>
        <v>0</v>
      </c>
      <c r="Q38" s="70">
        <f t="shared" si="30"/>
        <v>8.3087362772418604E-5</v>
      </c>
      <c r="R38" s="34">
        <f t="shared" si="31"/>
        <v>8.2961290416598167E-5</v>
      </c>
      <c r="S38" s="34">
        <f t="shared" si="32"/>
        <v>0</v>
      </c>
      <c r="T38" s="34">
        <f t="shared" si="33"/>
        <v>0</v>
      </c>
      <c r="U38" s="71">
        <f t="shared" si="34"/>
        <v>7.9085511627309589E-5</v>
      </c>
    </row>
    <row r="39" spans="1:21" s="24" customFormat="1" ht="15.95" customHeight="1">
      <c r="A39" s="18" t="s">
        <v>23</v>
      </c>
      <c r="B39" s="19">
        <v>24829</v>
      </c>
      <c r="C39" s="19">
        <v>0</v>
      </c>
      <c r="D39" s="19">
        <v>0</v>
      </c>
      <c r="E39" s="20">
        <f t="shared" si="21"/>
        <v>24829</v>
      </c>
      <c r="F39" s="19">
        <v>23692</v>
      </c>
      <c r="G39" s="19">
        <v>0</v>
      </c>
      <c r="H39" s="19">
        <v>0</v>
      </c>
      <c r="I39" s="20">
        <f t="shared" si="22"/>
        <v>23692</v>
      </c>
      <c r="J39" s="69">
        <f t="shared" si="23"/>
        <v>-4.5793225663538606E-2</v>
      </c>
      <c r="K39" s="34">
        <f t="shared" si="24"/>
        <v>0</v>
      </c>
      <c r="L39" s="34">
        <f t="shared" si="25"/>
        <v>0</v>
      </c>
      <c r="M39" s="70">
        <f t="shared" si="26"/>
        <v>-4.5793225663538606E-2</v>
      </c>
      <c r="N39" s="34">
        <f t="shared" si="27"/>
        <v>1.3764790793878772E-2</v>
      </c>
      <c r="O39" s="34">
        <f t="shared" si="28"/>
        <v>0</v>
      </c>
      <c r="P39" s="34">
        <f t="shared" si="29"/>
        <v>0</v>
      </c>
      <c r="Q39" s="70">
        <f t="shared" si="30"/>
        <v>1.3224205963310138E-2</v>
      </c>
      <c r="R39" s="34">
        <f t="shared" si="31"/>
        <v>1.2510822378258209E-2</v>
      </c>
      <c r="S39" s="34">
        <f t="shared" si="32"/>
        <v>0</v>
      </c>
      <c r="T39" s="34">
        <f t="shared" si="33"/>
        <v>0</v>
      </c>
      <c r="U39" s="71">
        <f t="shared" si="34"/>
        <v>1.1926342800292186E-2</v>
      </c>
    </row>
    <row r="40" spans="1:21" s="24" customFormat="1" ht="15.95" customHeight="1">
      <c r="A40" s="18" t="s">
        <v>17</v>
      </c>
      <c r="B40" s="19">
        <v>82.282336002999998</v>
      </c>
      <c r="C40" s="19">
        <v>0</v>
      </c>
      <c r="D40" s="19">
        <v>0</v>
      </c>
      <c r="E40" s="20">
        <f t="shared" si="21"/>
        <v>82.282336002999998</v>
      </c>
      <c r="F40" s="19">
        <v>116.15167199999999</v>
      </c>
      <c r="G40" s="19">
        <v>0</v>
      </c>
      <c r="H40" s="19">
        <v>0</v>
      </c>
      <c r="I40" s="20">
        <f t="shared" si="22"/>
        <v>116.15167199999999</v>
      </c>
      <c r="J40" s="69">
        <f t="shared" si="23"/>
        <v>0.41162341326533464</v>
      </c>
      <c r="K40" s="34">
        <f t="shared" si="24"/>
        <v>0</v>
      </c>
      <c r="L40" s="34">
        <f t="shared" si="25"/>
        <v>0</v>
      </c>
      <c r="M40" s="70">
        <f t="shared" si="26"/>
        <v>0.41162341326533464</v>
      </c>
      <c r="N40" s="34">
        <f t="shared" si="27"/>
        <v>4.5615978940470187E-5</v>
      </c>
      <c r="O40" s="34">
        <f t="shared" si="28"/>
        <v>0</v>
      </c>
      <c r="P40" s="34">
        <f t="shared" si="29"/>
        <v>0</v>
      </c>
      <c r="Q40" s="70">
        <f t="shared" si="30"/>
        <v>4.3824501931046801E-5</v>
      </c>
      <c r="R40" s="34">
        <f t="shared" si="31"/>
        <v>6.1335173785653695E-5</v>
      </c>
      <c r="S40" s="34">
        <f t="shared" si="32"/>
        <v>0</v>
      </c>
      <c r="T40" s="34">
        <f t="shared" si="33"/>
        <v>0</v>
      </c>
      <c r="U40" s="71">
        <f t="shared" si="34"/>
        <v>5.8469722146678182E-5</v>
      </c>
    </row>
    <row r="41" spans="1:21" s="24" customFormat="1" ht="15.95" customHeight="1">
      <c r="A41" s="18" t="s">
        <v>40</v>
      </c>
      <c r="B41" s="19">
        <v>12730</v>
      </c>
      <c r="C41" s="19">
        <v>0</v>
      </c>
      <c r="D41" s="19">
        <v>0</v>
      </c>
      <c r="E41" s="20">
        <f t="shared" si="21"/>
        <v>12730</v>
      </c>
      <c r="F41" s="19">
        <v>21790</v>
      </c>
      <c r="G41" s="19">
        <v>18000</v>
      </c>
      <c r="H41" s="19">
        <v>0</v>
      </c>
      <c r="I41" s="20">
        <f t="shared" si="22"/>
        <v>39790</v>
      </c>
      <c r="J41" s="69">
        <f t="shared" si="23"/>
        <v>0.71170463472113121</v>
      </c>
      <c r="K41" s="34">
        <f t="shared" si="24"/>
        <v>0</v>
      </c>
      <c r="L41" s="34">
        <f t="shared" si="25"/>
        <v>0</v>
      </c>
      <c r="M41" s="70">
        <f t="shared" si="26"/>
        <v>2.1256873527101336</v>
      </c>
      <c r="N41" s="34">
        <f t="shared" si="27"/>
        <v>7.0573034276884602E-3</v>
      </c>
      <c r="O41" s="34">
        <f t="shared" si="28"/>
        <v>0</v>
      </c>
      <c r="P41" s="34">
        <f t="shared" si="29"/>
        <v>0</v>
      </c>
      <c r="Q41" s="70">
        <f t="shared" si="30"/>
        <v>6.780141846749287E-3</v>
      </c>
      <c r="R41" s="34">
        <f t="shared" si="31"/>
        <v>1.1506450262630693E-2</v>
      </c>
      <c r="S41" s="34">
        <f t="shared" si="32"/>
        <v>0.33378456060971312</v>
      </c>
      <c r="T41" s="34">
        <f t="shared" si="33"/>
        <v>0</v>
      </c>
      <c r="U41" s="71">
        <f t="shared" si="34"/>
        <v>2.0029933311819438E-2</v>
      </c>
    </row>
    <row r="42" spans="1:21" s="24" customFormat="1" ht="15.95" customHeight="1">
      <c r="A42" s="18" t="s">
        <v>9</v>
      </c>
      <c r="B42" s="19">
        <v>547304</v>
      </c>
      <c r="C42" s="19">
        <v>100</v>
      </c>
      <c r="D42" s="19">
        <v>0</v>
      </c>
      <c r="E42" s="20">
        <f t="shared" si="21"/>
        <v>547404</v>
      </c>
      <c r="F42" s="19">
        <v>564462.56599999999</v>
      </c>
      <c r="G42" s="19">
        <v>200</v>
      </c>
      <c r="H42" s="19">
        <v>0</v>
      </c>
      <c r="I42" s="20">
        <f t="shared" si="22"/>
        <v>564662.56599999999</v>
      </c>
      <c r="J42" s="69">
        <f t="shared" si="23"/>
        <v>3.1351069972081314E-2</v>
      </c>
      <c r="K42" s="34">
        <f t="shared" si="24"/>
        <v>1</v>
      </c>
      <c r="L42" s="34">
        <f t="shared" si="25"/>
        <v>0</v>
      </c>
      <c r="M42" s="70">
        <f t="shared" si="26"/>
        <v>3.1528023178493382E-2</v>
      </c>
      <c r="N42" s="34">
        <f t="shared" si="27"/>
        <v>0.30341637039965474</v>
      </c>
      <c r="O42" s="34">
        <f t="shared" si="28"/>
        <v>2.7337342810278839E-3</v>
      </c>
      <c r="P42" s="34">
        <f t="shared" si="29"/>
        <v>0</v>
      </c>
      <c r="Q42" s="70">
        <f t="shared" si="30"/>
        <v>0.29155355596841687</v>
      </c>
      <c r="R42" s="34">
        <f t="shared" si="31"/>
        <v>0.29807069485066062</v>
      </c>
      <c r="S42" s="34">
        <f t="shared" si="32"/>
        <v>3.7087173401079239E-3</v>
      </c>
      <c r="T42" s="34">
        <f t="shared" si="33"/>
        <v>0</v>
      </c>
      <c r="U42" s="71">
        <f t="shared" si="34"/>
        <v>0.28424613070271026</v>
      </c>
    </row>
    <row r="43" spans="1:21" s="24" customFormat="1" ht="15.95" customHeight="1">
      <c r="A43" s="18" t="s">
        <v>10</v>
      </c>
      <c r="B43" s="19">
        <v>80361</v>
      </c>
      <c r="C43" s="19">
        <v>126</v>
      </c>
      <c r="D43" s="19">
        <v>0</v>
      </c>
      <c r="E43" s="20">
        <f t="shared" si="21"/>
        <v>80487</v>
      </c>
      <c r="F43" s="19">
        <v>89335</v>
      </c>
      <c r="G43" s="19">
        <v>117</v>
      </c>
      <c r="H43" s="19">
        <v>0</v>
      </c>
      <c r="I43" s="20">
        <f t="shared" si="22"/>
        <v>89452</v>
      </c>
      <c r="J43" s="69">
        <f t="shared" si="23"/>
        <v>0.11167108423240128</v>
      </c>
      <c r="K43" s="34">
        <f t="shared" si="24"/>
        <v>-7.1428571428571425E-2</v>
      </c>
      <c r="L43" s="34">
        <f t="shared" si="25"/>
        <v>0</v>
      </c>
      <c r="M43" s="70">
        <f t="shared" si="26"/>
        <v>0.11138444717780512</v>
      </c>
      <c r="N43" s="34">
        <f t="shared" si="27"/>
        <v>4.4550821740178499E-2</v>
      </c>
      <c r="O43" s="34">
        <f t="shared" si="28"/>
        <v>3.4445051940951341E-3</v>
      </c>
      <c r="P43" s="34">
        <f t="shared" si="29"/>
        <v>0</v>
      </c>
      <c r="Q43" s="70">
        <f t="shared" si="30"/>
        <v>4.2868285688869585E-2</v>
      </c>
      <c r="R43" s="34">
        <f t="shared" si="31"/>
        <v>4.7174333832588934E-2</v>
      </c>
      <c r="S43" s="34">
        <f t="shared" si="32"/>
        <v>2.1695996439631353E-3</v>
      </c>
      <c r="T43" s="34">
        <f t="shared" si="33"/>
        <v>0</v>
      </c>
      <c r="U43" s="71">
        <f t="shared" si="34"/>
        <v>4.5029343920806042E-2</v>
      </c>
    </row>
    <row r="44" spans="1:21" s="24" customFormat="1" ht="15.95" customHeight="1">
      <c r="A44" s="18" t="s">
        <v>18</v>
      </c>
      <c r="B44" s="19">
        <v>0</v>
      </c>
      <c r="C44" s="19">
        <v>0</v>
      </c>
      <c r="D44" s="19">
        <v>15227</v>
      </c>
      <c r="E44" s="20">
        <f t="shared" si="21"/>
        <v>15227</v>
      </c>
      <c r="F44" s="19">
        <v>0</v>
      </c>
      <c r="G44" s="19">
        <v>0</v>
      </c>
      <c r="H44" s="19">
        <v>17359</v>
      </c>
      <c r="I44" s="20">
        <f t="shared" si="22"/>
        <v>17359</v>
      </c>
      <c r="J44" s="69">
        <f t="shared" si="23"/>
        <v>0</v>
      </c>
      <c r="K44" s="34">
        <f t="shared" si="24"/>
        <v>0</v>
      </c>
      <c r="L44" s="34">
        <f t="shared" si="25"/>
        <v>0.14001444801996454</v>
      </c>
      <c r="M44" s="70">
        <f t="shared" si="26"/>
        <v>0.14001444801996454</v>
      </c>
      <c r="N44" s="34">
        <f t="shared" si="27"/>
        <v>0</v>
      </c>
      <c r="O44" s="34">
        <f t="shared" si="28"/>
        <v>0</v>
      </c>
      <c r="P44" s="34">
        <f t="shared" si="29"/>
        <v>0.40980465005783012</v>
      </c>
      <c r="Q44" s="70">
        <f t="shared" si="30"/>
        <v>8.1100722624078067E-3</v>
      </c>
      <c r="R44" s="34">
        <f t="shared" si="31"/>
        <v>0</v>
      </c>
      <c r="S44" s="34">
        <f t="shared" si="32"/>
        <v>0</v>
      </c>
      <c r="T44" s="34">
        <f t="shared" si="33"/>
        <v>0.44648324654912397</v>
      </c>
      <c r="U44" s="71">
        <f t="shared" si="34"/>
        <v>8.7383667343521893E-3</v>
      </c>
    </row>
    <row r="45" spans="1:21" s="24" customFormat="1" ht="15.95" customHeight="1">
      <c r="A45" s="18" t="s">
        <v>41</v>
      </c>
      <c r="B45" s="19">
        <v>111853</v>
      </c>
      <c r="C45" s="19">
        <v>12819</v>
      </c>
      <c r="D45" s="19">
        <v>0</v>
      </c>
      <c r="E45" s="20">
        <f t="shared" si="21"/>
        <v>124672</v>
      </c>
      <c r="F45" s="19">
        <v>140763</v>
      </c>
      <c r="G45" s="19">
        <v>12292</v>
      </c>
      <c r="H45" s="19">
        <v>0</v>
      </c>
      <c r="I45" s="20">
        <f t="shared" si="22"/>
        <v>153055</v>
      </c>
      <c r="J45" s="69">
        <f t="shared" si="23"/>
        <v>0.25846423430752863</v>
      </c>
      <c r="K45" s="34">
        <f t="shared" si="24"/>
        <v>-4.1110851080427488E-2</v>
      </c>
      <c r="L45" s="34">
        <f t="shared" si="25"/>
        <v>0</v>
      </c>
      <c r="M45" s="70">
        <f t="shared" si="26"/>
        <v>0.22766138347022588</v>
      </c>
      <c r="N45" s="34">
        <f t="shared" si="27"/>
        <v>6.2009470565376063E-2</v>
      </c>
      <c r="O45" s="34">
        <f t="shared" si="28"/>
        <v>0.35043739748496444</v>
      </c>
      <c r="P45" s="34">
        <f t="shared" si="29"/>
        <v>0</v>
      </c>
      <c r="Q45" s="70">
        <f t="shared" si="30"/>
        <v>6.6401715971557515E-2</v>
      </c>
      <c r="R45" s="34">
        <f t="shared" si="31"/>
        <v>7.4331457472174581E-2</v>
      </c>
      <c r="S45" s="34">
        <f t="shared" si="32"/>
        <v>0.22793776772303298</v>
      </c>
      <c r="T45" s="34">
        <f t="shared" si="33"/>
        <v>0</v>
      </c>
      <c r="U45" s="71">
        <f t="shared" si="34"/>
        <v>7.7046530360405222E-2</v>
      </c>
    </row>
    <row r="46" spans="1:21" s="24" customFormat="1" ht="15.95" customHeight="1">
      <c r="A46" s="18" t="s">
        <v>11</v>
      </c>
      <c r="B46" s="19">
        <v>507089</v>
      </c>
      <c r="C46" s="19">
        <v>23535</v>
      </c>
      <c r="D46" s="19">
        <v>3362</v>
      </c>
      <c r="E46" s="20">
        <f t="shared" si="21"/>
        <v>533986</v>
      </c>
      <c r="F46" s="19">
        <v>526324</v>
      </c>
      <c r="G46" s="19">
        <v>23318</v>
      </c>
      <c r="H46" s="19">
        <v>3157</v>
      </c>
      <c r="I46" s="20">
        <f t="shared" si="22"/>
        <v>552799</v>
      </c>
      <c r="J46" s="69">
        <f t="shared" si="23"/>
        <v>3.7932197306587208E-2</v>
      </c>
      <c r="K46" s="34">
        <f t="shared" si="24"/>
        <v>-9.2203101763331206E-3</v>
      </c>
      <c r="L46" s="34">
        <f t="shared" si="25"/>
        <v>-6.097560975609756E-2</v>
      </c>
      <c r="M46" s="70">
        <f t="shared" si="26"/>
        <v>3.523126074466372E-2</v>
      </c>
      <c r="N46" s="34">
        <f t="shared" si="27"/>
        <v>0.28112183329482432</v>
      </c>
      <c r="O46" s="34">
        <f t="shared" si="28"/>
        <v>0.64338436303991253</v>
      </c>
      <c r="P46" s="34">
        <f t="shared" si="29"/>
        <v>9.0481594108782093E-2</v>
      </c>
      <c r="Q46" s="70">
        <f t="shared" si="30"/>
        <v>0.28440697754738919</v>
      </c>
      <c r="R46" s="34">
        <f t="shared" si="31"/>
        <v>0.27793120367273227</v>
      </c>
      <c r="S46" s="34">
        <f t="shared" si="32"/>
        <v>0.4323993546831828</v>
      </c>
      <c r="T46" s="34">
        <f t="shared" si="33"/>
        <v>8.119981619653116E-2</v>
      </c>
      <c r="U46" s="71">
        <f t="shared" si="34"/>
        <v>0.2782741167338646</v>
      </c>
    </row>
    <row r="47" spans="1:21" s="24" customFormat="1" ht="15.95" customHeight="1">
      <c r="A47" s="18" t="s">
        <v>45</v>
      </c>
      <c r="B47" s="19">
        <v>10939.637702546001</v>
      </c>
      <c r="C47" s="19">
        <v>0</v>
      </c>
      <c r="D47" s="19">
        <v>0</v>
      </c>
      <c r="E47" s="20">
        <f t="shared" si="21"/>
        <v>10939.637702546001</v>
      </c>
      <c r="F47" s="19">
        <v>12501.653742</v>
      </c>
      <c r="G47" s="19">
        <v>0</v>
      </c>
      <c r="H47" s="19">
        <v>0</v>
      </c>
      <c r="I47" s="20">
        <f t="shared" si="22"/>
        <v>12501.653742</v>
      </c>
      <c r="J47" s="69">
        <f t="shared" ref="J47" si="35">IF(+B47&gt;0,(+F47-B47)/B47,0)</f>
        <v>0.1427849881253809</v>
      </c>
      <c r="K47" s="34">
        <f t="shared" ref="K47" si="36">IF(+C47&gt;0,(+G47-C47)/C47,0)</f>
        <v>0</v>
      </c>
      <c r="L47" s="34">
        <f t="shared" ref="L47" si="37">IF(+D47&gt;0,(+H47-D47)/D47,0)</f>
        <v>0</v>
      </c>
      <c r="M47" s="70">
        <f t="shared" ref="M47" si="38">IF(+E47&gt;0,(+I47-E47)/E47,0)</f>
        <v>0.1427849881253809</v>
      </c>
      <c r="N47" s="34">
        <f t="shared" si="27"/>
        <v>6.0647559038372193E-3</v>
      </c>
      <c r="O47" s="34">
        <f t="shared" si="28"/>
        <v>0</v>
      </c>
      <c r="P47" s="34">
        <f t="shared" si="29"/>
        <v>0</v>
      </c>
      <c r="Q47" s="70">
        <f t="shared" si="30"/>
        <v>5.8265746563478686E-3</v>
      </c>
      <c r="R47" s="34">
        <f t="shared" si="31"/>
        <v>6.6016363920584622E-3</v>
      </c>
      <c r="S47" s="34">
        <f t="shared" si="32"/>
        <v>0</v>
      </c>
      <c r="T47" s="34">
        <f t="shared" si="33"/>
        <v>0</v>
      </c>
      <c r="U47" s="71">
        <f t="shared" si="34"/>
        <v>6.2932216823251555E-3</v>
      </c>
    </row>
    <row r="48" spans="1:21" s="24" customFormat="1" ht="15.95" customHeight="1">
      <c r="A48" s="18" t="s">
        <v>24</v>
      </c>
      <c r="B48" s="19">
        <v>151495</v>
      </c>
      <c r="C48" s="19">
        <v>0</v>
      </c>
      <c r="D48" s="19">
        <v>0</v>
      </c>
      <c r="E48" s="20">
        <f t="shared" si="21"/>
        <v>151495</v>
      </c>
      <c r="F48" s="19">
        <v>161285</v>
      </c>
      <c r="G48" s="19">
        <v>0</v>
      </c>
      <c r="H48" s="19">
        <v>0</v>
      </c>
      <c r="I48" s="20">
        <f t="shared" si="22"/>
        <v>161285</v>
      </c>
      <c r="J48" s="69">
        <f t="shared" si="23"/>
        <v>6.4622594805109082E-2</v>
      </c>
      <c r="K48" s="34">
        <f t="shared" si="24"/>
        <v>0</v>
      </c>
      <c r="L48" s="34">
        <f t="shared" si="25"/>
        <v>0</v>
      </c>
      <c r="M48" s="70">
        <f t="shared" si="26"/>
        <v>6.4622594805109082E-2</v>
      </c>
      <c r="N48" s="34">
        <f t="shared" si="27"/>
        <v>8.398634585841816E-2</v>
      </c>
      <c r="O48" s="34">
        <f t="shared" si="28"/>
        <v>0</v>
      </c>
      <c r="P48" s="34">
        <f t="shared" si="29"/>
        <v>0</v>
      </c>
      <c r="Q48" s="70">
        <f t="shared" si="30"/>
        <v>8.0687948866715098E-2</v>
      </c>
      <c r="R48" s="34">
        <f t="shared" si="31"/>
        <v>8.5168326324386937E-2</v>
      </c>
      <c r="S48" s="34">
        <f t="shared" si="32"/>
        <v>0</v>
      </c>
      <c r="T48" s="34">
        <f t="shared" si="33"/>
        <v>0</v>
      </c>
      <c r="U48" s="71">
        <f t="shared" si="34"/>
        <v>8.1189439411832071E-2</v>
      </c>
    </row>
    <row r="49" spans="1:21" s="24" customFormat="1" ht="15.95" customHeight="1" thickBot="1">
      <c r="A49" s="18" t="s">
        <v>13</v>
      </c>
      <c r="B49" s="19">
        <v>356966.19198985177</v>
      </c>
      <c r="C49" s="19">
        <v>0</v>
      </c>
      <c r="D49" s="19">
        <v>0</v>
      </c>
      <c r="E49" s="20">
        <f t="shared" si="21"/>
        <v>356966.19198985177</v>
      </c>
      <c r="F49" s="19">
        <v>353293.9583857187</v>
      </c>
      <c r="G49" s="19">
        <v>0</v>
      </c>
      <c r="H49" s="19">
        <v>0</v>
      </c>
      <c r="I49" s="20">
        <f t="shared" si="22"/>
        <v>353293.9583857187</v>
      </c>
      <c r="J49" s="69">
        <f t="shared" si="23"/>
        <v>-1.0287342853570485E-2</v>
      </c>
      <c r="K49" s="74">
        <f t="shared" si="24"/>
        <v>0</v>
      </c>
      <c r="L49" s="74">
        <f t="shared" si="25"/>
        <v>0</v>
      </c>
      <c r="M49" s="70">
        <f t="shared" si="26"/>
        <v>-1.0287342853570485E-2</v>
      </c>
      <c r="N49" s="34">
        <f t="shared" si="27"/>
        <v>0.19789620819315615</v>
      </c>
      <c r="O49" s="34">
        <f t="shared" si="28"/>
        <v>0</v>
      </c>
      <c r="P49" s="34">
        <f t="shared" si="29"/>
        <v>0</v>
      </c>
      <c r="Q49" s="70">
        <f t="shared" si="30"/>
        <v>0.19012422750865154</v>
      </c>
      <c r="R49" s="34">
        <f t="shared" si="31"/>
        <v>0.18656077835030702</v>
      </c>
      <c r="S49" s="34">
        <f t="shared" si="32"/>
        <v>0</v>
      </c>
      <c r="T49" s="34">
        <f t="shared" si="33"/>
        <v>0</v>
      </c>
      <c r="U49" s="71">
        <f t="shared" si="34"/>
        <v>0.17784504714588231</v>
      </c>
    </row>
    <row r="50" spans="1:21" ht="15.95" customHeight="1" thickBot="1">
      <c r="A50" s="5" t="s">
        <v>8</v>
      </c>
      <c r="B50" s="6">
        <f t="shared" ref="B50:I50" si="39">SUM(B36:B49)</f>
        <v>1803805.1120284009</v>
      </c>
      <c r="C50" s="6">
        <f t="shared" si="39"/>
        <v>36580</v>
      </c>
      <c r="D50" s="6">
        <f t="shared" si="39"/>
        <v>37156.728206600928</v>
      </c>
      <c r="E50" s="7">
        <f>SUM(E36:E49)</f>
        <v>1877541.8402350019</v>
      </c>
      <c r="F50" s="6">
        <f t="shared" si="39"/>
        <v>1893720.4352907187</v>
      </c>
      <c r="G50" s="6">
        <f t="shared" si="39"/>
        <v>53927</v>
      </c>
      <c r="H50" s="6">
        <f t="shared" si="39"/>
        <v>38879.398351826152</v>
      </c>
      <c r="I50" s="7">
        <f t="shared" si="39"/>
        <v>1986526.8336425449</v>
      </c>
      <c r="J50" s="8">
        <f t="shared" ref="J50:M50" si="40">IF(+B50&gt;0,(+F50-B50)/B50,0)</f>
        <v>4.9847582015779365E-2</v>
      </c>
      <c r="K50" s="8">
        <f t="shared" si="40"/>
        <v>0.47422088572990706</v>
      </c>
      <c r="L50" s="8">
        <f t="shared" si="40"/>
        <v>4.6362266764897499E-2</v>
      </c>
      <c r="M50" s="9">
        <f t="shared" si="40"/>
        <v>5.8046639000013965E-2</v>
      </c>
      <c r="N50" s="8">
        <f t="shared" ref="N50:U50" si="41">SUM(N36:N49)</f>
        <v>0.99999999999999989</v>
      </c>
      <c r="O50" s="8">
        <f t="shared" si="41"/>
        <v>1</v>
      </c>
      <c r="P50" s="8">
        <f t="shared" si="41"/>
        <v>0.99999999999999989</v>
      </c>
      <c r="Q50" s="9">
        <f t="shared" si="41"/>
        <v>0.99999999999999989</v>
      </c>
      <c r="R50" s="8">
        <f t="shared" si="41"/>
        <v>1</v>
      </c>
      <c r="S50" s="8">
        <f t="shared" si="41"/>
        <v>1</v>
      </c>
      <c r="T50" s="8">
        <f t="shared" si="41"/>
        <v>0.99999999999999989</v>
      </c>
      <c r="U50" s="11">
        <f t="shared" si="41"/>
        <v>1</v>
      </c>
    </row>
    <row r="51" spans="1:21" ht="15.95" customHeight="1">
      <c r="B51" s="15"/>
      <c r="C51" s="15"/>
      <c r="D51" s="15"/>
      <c r="E51" s="15"/>
      <c r="F51" s="15"/>
      <c r="G51" s="15"/>
      <c r="H51" s="15"/>
      <c r="I51" s="15"/>
      <c r="J51" s="15"/>
      <c r="K51" s="15"/>
      <c r="L51" s="15"/>
      <c r="M51" s="16"/>
      <c r="N51" s="17"/>
      <c r="O51" s="17"/>
      <c r="P51" s="17"/>
      <c r="Q51" s="17"/>
      <c r="R51" s="17"/>
      <c r="S51" s="17"/>
      <c r="T51" s="17"/>
      <c r="U51" s="17"/>
    </row>
    <row r="52" spans="1:21" ht="15.95" customHeight="1">
      <c r="A52" s="2" t="s">
        <v>12</v>
      </c>
      <c r="B52" s="1"/>
      <c r="C52" s="1"/>
      <c r="D52" s="1"/>
      <c r="E52" s="1"/>
      <c r="F52" s="1"/>
      <c r="G52" s="1"/>
      <c r="H52" s="1"/>
      <c r="I52" s="1"/>
      <c r="J52" s="1"/>
      <c r="K52" s="1"/>
      <c r="L52" s="1"/>
      <c r="M52" s="1"/>
      <c r="N52" s="1"/>
      <c r="O52" s="1"/>
      <c r="P52" s="1"/>
      <c r="Q52" s="1"/>
      <c r="R52" s="1"/>
      <c r="S52" s="1"/>
      <c r="T52" s="1"/>
      <c r="U52" s="1"/>
    </row>
    <row r="53" spans="1:21" ht="15.95" customHeight="1">
      <c r="A53" s="1" t="s">
        <v>12</v>
      </c>
      <c r="B53" s="3" t="s">
        <v>12</v>
      </c>
      <c r="C53" s="1"/>
      <c r="D53" s="1"/>
      <c r="E53" s="1"/>
      <c r="F53" s="1"/>
      <c r="G53" s="1"/>
      <c r="H53" s="1"/>
      <c r="I53" s="1"/>
      <c r="J53" s="1"/>
      <c r="K53" s="1"/>
      <c r="L53" s="1"/>
      <c r="M53" s="1"/>
      <c r="N53" s="1"/>
      <c r="O53" s="1"/>
      <c r="P53" s="1"/>
      <c r="Q53" s="1"/>
      <c r="R53" s="1"/>
      <c r="S53" s="1"/>
      <c r="T53" s="1"/>
      <c r="U53" s="1"/>
    </row>
    <row r="54" spans="1:21" ht="15.95" customHeight="1">
      <c r="A54" s="1"/>
      <c r="B54" s="1"/>
      <c r="C54" s="1"/>
      <c r="D54" s="1"/>
      <c r="E54" s="1"/>
      <c r="F54" s="1"/>
      <c r="G54" s="1"/>
      <c r="H54" s="1"/>
      <c r="I54" s="1"/>
      <c r="J54" s="1"/>
      <c r="K54" s="1"/>
      <c r="L54" s="1"/>
      <c r="M54" s="1"/>
      <c r="N54" s="1"/>
      <c r="O54" s="1"/>
      <c r="P54" s="1"/>
      <c r="Q54" s="1"/>
      <c r="R54" s="1"/>
      <c r="S54" s="1"/>
      <c r="T54" s="1"/>
      <c r="U54" s="1"/>
    </row>
    <row r="55" spans="1:21" ht="15.95" customHeight="1">
      <c r="A55" s="90" t="s">
        <v>43</v>
      </c>
      <c r="B55" s="90"/>
      <c r="C55" s="90"/>
      <c r="D55" s="90"/>
      <c r="E55" s="90"/>
      <c r="F55" s="90"/>
      <c r="G55" s="90"/>
      <c r="H55" s="90"/>
      <c r="I55" s="90"/>
      <c r="J55" s="90"/>
      <c r="K55" s="90"/>
      <c r="L55" s="90"/>
      <c r="M55" s="90"/>
      <c r="N55" s="1"/>
      <c r="O55" s="1"/>
      <c r="P55" s="1"/>
      <c r="Q55" s="1"/>
      <c r="R55" s="1"/>
      <c r="S55" s="1"/>
      <c r="T55" s="1"/>
      <c r="U55" s="1"/>
    </row>
    <row r="56" spans="1:21" ht="15.95" customHeight="1" thickBot="1">
      <c r="A56" s="1"/>
      <c r="B56" s="1"/>
      <c r="C56" s="1"/>
      <c r="D56" s="1"/>
      <c r="E56" s="1"/>
      <c r="F56" s="2"/>
      <c r="G56" s="1"/>
      <c r="H56" s="1"/>
      <c r="I56" s="1"/>
      <c r="J56" s="1"/>
      <c r="K56" s="1"/>
      <c r="L56" s="1"/>
      <c r="M56" s="1"/>
      <c r="N56" s="1"/>
      <c r="O56" s="1"/>
      <c r="P56" s="1"/>
      <c r="Q56" s="1"/>
      <c r="R56" s="1"/>
      <c r="S56" s="1"/>
      <c r="T56" s="1"/>
      <c r="U56" s="1"/>
    </row>
    <row r="57" spans="1:21" ht="15.95" customHeight="1">
      <c r="A57" s="48" t="s">
        <v>12</v>
      </c>
      <c r="B57" s="49"/>
      <c r="C57" s="49"/>
      <c r="D57" s="49"/>
      <c r="E57" s="49"/>
      <c r="F57" s="49"/>
      <c r="G57" s="49"/>
      <c r="H57" s="49"/>
      <c r="I57" s="49"/>
      <c r="J57" s="49"/>
      <c r="K57" s="49"/>
      <c r="L57" s="49"/>
      <c r="M57" s="50"/>
      <c r="Q57" s="1"/>
      <c r="R57" s="1"/>
      <c r="S57" s="1"/>
      <c r="T57" s="1"/>
      <c r="U57" s="1"/>
    </row>
    <row r="58" spans="1:21" ht="15.95" customHeight="1">
      <c r="A58" s="54"/>
      <c r="B58" s="83" t="s">
        <v>33</v>
      </c>
      <c r="C58" s="84"/>
      <c r="D58" s="84"/>
      <c r="E58" s="85"/>
      <c r="F58" s="83" t="s">
        <v>30</v>
      </c>
      <c r="G58" s="84"/>
      <c r="H58" s="84"/>
      <c r="I58" s="85"/>
      <c r="J58" s="83" t="s">
        <v>33</v>
      </c>
      <c r="K58" s="84"/>
      <c r="L58" s="84"/>
      <c r="M58" s="86"/>
      <c r="Q58" s="1"/>
      <c r="R58" s="1"/>
      <c r="S58" s="1"/>
      <c r="T58" s="1"/>
      <c r="U58" s="1"/>
    </row>
    <row r="59" spans="1:21" ht="15.95" customHeight="1">
      <c r="A59" s="54"/>
      <c r="B59" s="83">
        <f>+B34</f>
        <v>2019</v>
      </c>
      <c r="C59" s="84"/>
      <c r="D59" s="84"/>
      <c r="E59" s="85"/>
      <c r="F59" s="83">
        <f>+F34</f>
        <v>2020</v>
      </c>
      <c r="G59" s="84"/>
      <c r="H59" s="84"/>
      <c r="I59" s="85"/>
      <c r="J59" s="83">
        <f>+F59</f>
        <v>2020</v>
      </c>
      <c r="K59" s="84"/>
      <c r="L59" s="84"/>
      <c r="M59" s="86"/>
    </row>
    <row r="60" spans="1:21" ht="15.95" customHeight="1" thickBot="1">
      <c r="A60" s="58" t="s">
        <v>0</v>
      </c>
      <c r="B60" s="59" t="s">
        <v>1</v>
      </c>
      <c r="C60" s="59" t="s">
        <v>2</v>
      </c>
      <c r="D60" s="59" t="s">
        <v>3</v>
      </c>
      <c r="E60" s="60" t="s">
        <v>4</v>
      </c>
      <c r="F60" s="59" t="s">
        <v>1</v>
      </c>
      <c r="G60" s="59" t="s">
        <v>2</v>
      </c>
      <c r="H60" s="59" t="s">
        <v>3</v>
      </c>
      <c r="I60" s="60" t="s">
        <v>4</v>
      </c>
      <c r="J60" s="59" t="s">
        <v>1</v>
      </c>
      <c r="K60" s="59" t="s">
        <v>2</v>
      </c>
      <c r="L60" s="59" t="s">
        <v>3</v>
      </c>
      <c r="M60" s="61" t="s">
        <v>4</v>
      </c>
    </row>
    <row r="61" spans="1:21" s="24" customFormat="1" ht="15.95" customHeight="1" thickTop="1">
      <c r="A61" s="18" t="str">
        <f t="shared" ref="A61:D74" si="42">+A36</f>
        <v>Equitable</v>
      </c>
      <c r="B61" s="19">
        <f t="shared" si="42"/>
        <v>0</v>
      </c>
      <c r="C61" s="19">
        <f t="shared" si="42"/>
        <v>0</v>
      </c>
      <c r="D61" s="19">
        <f t="shared" si="42"/>
        <v>1443.7282066009284</v>
      </c>
      <c r="E61" s="20">
        <f t="shared" ref="E61:E74" si="43">+D61+C61+B61</f>
        <v>1443.7282066009284</v>
      </c>
      <c r="F61" s="19">
        <f t="shared" ref="F61:H74" si="44">+F10</f>
        <v>0</v>
      </c>
      <c r="G61" s="19">
        <f t="shared" si="44"/>
        <v>0</v>
      </c>
      <c r="H61" s="19">
        <f t="shared" si="44"/>
        <v>0</v>
      </c>
      <c r="I61" s="20">
        <f t="shared" ref="I61:I74" si="45">+H61+G61+F61</f>
        <v>0</v>
      </c>
      <c r="J61" s="19">
        <f t="shared" ref="J61:J74" si="46">+F36</f>
        <v>0</v>
      </c>
      <c r="K61" s="19">
        <f t="shared" ref="K61:K74" si="47">+G36</f>
        <v>0</v>
      </c>
      <c r="L61" s="19">
        <f t="shared" ref="L61:L74" si="48">+H36</f>
        <v>71.398351826149195</v>
      </c>
      <c r="M61" s="21">
        <f t="shared" ref="M61:M74" si="49">+L61+K61+J61</f>
        <v>71.398351826149195</v>
      </c>
    </row>
    <row r="62" spans="1:21" s="24" customFormat="1" ht="15.95" customHeight="1">
      <c r="A62" s="18" t="str">
        <f t="shared" si="42"/>
        <v>Berkshire Hathaway Group (Sun)</v>
      </c>
      <c r="B62" s="19">
        <f t="shared" si="42"/>
        <v>0</v>
      </c>
      <c r="C62" s="19">
        <f t="shared" si="42"/>
        <v>0</v>
      </c>
      <c r="D62" s="19">
        <f t="shared" si="42"/>
        <v>17124</v>
      </c>
      <c r="E62" s="20">
        <f>+D62+C62+B62</f>
        <v>17124</v>
      </c>
      <c r="F62" s="19">
        <f t="shared" si="44"/>
        <v>0</v>
      </c>
      <c r="G62" s="19">
        <f t="shared" si="44"/>
        <v>0</v>
      </c>
      <c r="H62" s="19">
        <f t="shared" si="44"/>
        <v>2010</v>
      </c>
      <c r="I62" s="20">
        <f>+H62+G62+F62</f>
        <v>2010</v>
      </c>
      <c r="J62" s="19">
        <f t="shared" si="46"/>
        <v>0</v>
      </c>
      <c r="K62" s="19">
        <f t="shared" si="47"/>
        <v>0</v>
      </c>
      <c r="L62" s="19">
        <f t="shared" si="48"/>
        <v>18292</v>
      </c>
      <c r="M62" s="21">
        <f>+L62+K62+J62</f>
        <v>18292</v>
      </c>
    </row>
    <row r="63" spans="1:21" s="24" customFormat="1" ht="15.95" customHeight="1">
      <c r="A63" s="18" t="str">
        <f t="shared" si="42"/>
        <v>Canada Life</v>
      </c>
      <c r="B63" s="19">
        <f t="shared" si="42"/>
        <v>156</v>
      </c>
      <c r="C63" s="19">
        <f t="shared" si="42"/>
        <v>0</v>
      </c>
      <c r="D63" s="19">
        <f t="shared" si="42"/>
        <v>0</v>
      </c>
      <c r="E63" s="20">
        <f>+D63+C63+B63</f>
        <v>156</v>
      </c>
      <c r="F63" s="19">
        <f t="shared" si="44"/>
        <v>0</v>
      </c>
      <c r="G63" s="19">
        <f t="shared" si="44"/>
        <v>0</v>
      </c>
      <c r="H63" s="19">
        <f t="shared" si="44"/>
        <v>0</v>
      </c>
      <c r="I63" s="20">
        <f>+H63+G63+F63</f>
        <v>0</v>
      </c>
      <c r="J63" s="19">
        <f t="shared" si="46"/>
        <v>157.105491</v>
      </c>
      <c r="K63" s="19">
        <f t="shared" si="47"/>
        <v>0</v>
      </c>
      <c r="L63" s="19">
        <f t="shared" si="48"/>
        <v>0</v>
      </c>
      <c r="M63" s="21">
        <f>+L63+K63+J63</f>
        <v>157.105491</v>
      </c>
    </row>
    <row r="64" spans="1:21" s="24" customFormat="1" ht="15.95" customHeight="1">
      <c r="A64" s="18" t="str">
        <f t="shared" si="42"/>
        <v>Employers Re Corp.</v>
      </c>
      <c r="B64" s="19">
        <f t="shared" si="42"/>
        <v>24829</v>
      </c>
      <c r="C64" s="19">
        <f t="shared" si="42"/>
        <v>0</v>
      </c>
      <c r="D64" s="19">
        <f t="shared" si="42"/>
        <v>0</v>
      </c>
      <c r="E64" s="20">
        <f t="shared" si="43"/>
        <v>24829</v>
      </c>
      <c r="F64" s="19">
        <f t="shared" si="44"/>
        <v>0</v>
      </c>
      <c r="G64" s="19">
        <f t="shared" si="44"/>
        <v>0</v>
      </c>
      <c r="H64" s="19">
        <f t="shared" si="44"/>
        <v>0</v>
      </c>
      <c r="I64" s="20">
        <f t="shared" si="45"/>
        <v>0</v>
      </c>
      <c r="J64" s="19">
        <f t="shared" si="46"/>
        <v>23692</v>
      </c>
      <c r="K64" s="19">
        <f t="shared" si="47"/>
        <v>0</v>
      </c>
      <c r="L64" s="19">
        <f t="shared" si="48"/>
        <v>0</v>
      </c>
      <c r="M64" s="21">
        <f t="shared" si="49"/>
        <v>23692</v>
      </c>
    </row>
    <row r="65" spans="1:21" s="24" customFormat="1" ht="15.95" customHeight="1">
      <c r="A65" s="18" t="str">
        <f t="shared" si="42"/>
        <v>General Re Life</v>
      </c>
      <c r="B65" s="19">
        <f t="shared" si="42"/>
        <v>82.282336002999998</v>
      </c>
      <c r="C65" s="19">
        <f t="shared" si="42"/>
        <v>0</v>
      </c>
      <c r="D65" s="19">
        <f t="shared" si="42"/>
        <v>0</v>
      </c>
      <c r="E65" s="20">
        <f t="shared" si="43"/>
        <v>82.282336002999998</v>
      </c>
      <c r="F65" s="40">
        <f t="shared" si="44"/>
        <v>36.975566000000001</v>
      </c>
      <c r="G65" s="40">
        <f t="shared" si="44"/>
        <v>0</v>
      </c>
      <c r="H65" s="40">
        <f t="shared" si="44"/>
        <v>0</v>
      </c>
      <c r="I65" s="41">
        <f t="shared" si="45"/>
        <v>36.975566000000001</v>
      </c>
      <c r="J65" s="40">
        <f t="shared" si="46"/>
        <v>116.15167199999999</v>
      </c>
      <c r="K65" s="40">
        <f t="shared" si="47"/>
        <v>0</v>
      </c>
      <c r="L65" s="40">
        <f t="shared" si="48"/>
        <v>0</v>
      </c>
      <c r="M65" s="21">
        <f t="shared" si="49"/>
        <v>116.15167199999999</v>
      </c>
    </row>
    <row r="66" spans="1:21" s="24" customFormat="1" ht="15.95" customHeight="1">
      <c r="A66" s="18" t="str">
        <f t="shared" si="42"/>
        <v>Hannover Life Re (Canada)</v>
      </c>
      <c r="B66" s="19">
        <f t="shared" si="42"/>
        <v>12730</v>
      </c>
      <c r="C66" s="19">
        <f t="shared" si="42"/>
        <v>0</v>
      </c>
      <c r="D66" s="19">
        <f t="shared" si="42"/>
        <v>0</v>
      </c>
      <c r="E66" s="20">
        <f t="shared" si="43"/>
        <v>12730</v>
      </c>
      <c r="F66" s="19">
        <f t="shared" si="44"/>
        <v>9810</v>
      </c>
      <c r="G66" s="19">
        <f t="shared" si="44"/>
        <v>18000</v>
      </c>
      <c r="H66" s="19">
        <f t="shared" si="44"/>
        <v>0</v>
      </c>
      <c r="I66" s="20">
        <f t="shared" si="45"/>
        <v>27810</v>
      </c>
      <c r="J66" s="19">
        <f t="shared" si="46"/>
        <v>21790</v>
      </c>
      <c r="K66" s="19">
        <f t="shared" si="47"/>
        <v>18000</v>
      </c>
      <c r="L66" s="19">
        <f t="shared" si="48"/>
        <v>0</v>
      </c>
      <c r="M66" s="21">
        <f t="shared" si="49"/>
        <v>39790</v>
      </c>
    </row>
    <row r="67" spans="1:21" s="24" customFormat="1" ht="15.95" customHeight="1">
      <c r="A67" s="18" t="str">
        <f t="shared" si="42"/>
        <v>Munich Re (Canada)</v>
      </c>
      <c r="B67" s="19">
        <f t="shared" si="42"/>
        <v>547304</v>
      </c>
      <c r="C67" s="19">
        <f t="shared" si="42"/>
        <v>100</v>
      </c>
      <c r="D67" s="19">
        <f t="shared" si="42"/>
        <v>0</v>
      </c>
      <c r="E67" s="20">
        <f t="shared" ref="E67" si="50">+D67+C67+B67</f>
        <v>547404</v>
      </c>
      <c r="F67" s="19">
        <f t="shared" si="44"/>
        <v>49228</v>
      </c>
      <c r="G67" s="19">
        <f t="shared" si="44"/>
        <v>200</v>
      </c>
      <c r="H67" s="19">
        <f t="shared" si="44"/>
        <v>0</v>
      </c>
      <c r="I67" s="20">
        <f t="shared" ref="I67" si="51">+H67+G67+F67</f>
        <v>49428</v>
      </c>
      <c r="J67" s="19">
        <f t="shared" si="46"/>
        <v>564462.56599999999</v>
      </c>
      <c r="K67" s="19">
        <f t="shared" si="47"/>
        <v>200</v>
      </c>
      <c r="L67" s="19">
        <f t="shared" si="48"/>
        <v>0</v>
      </c>
      <c r="M67" s="21">
        <f t="shared" ref="M67" si="52">+L67+K67+J67</f>
        <v>564662.56599999999</v>
      </c>
    </row>
    <row r="68" spans="1:21" s="24" customFormat="1" ht="15.95" customHeight="1">
      <c r="A68" s="18" t="str">
        <f t="shared" si="42"/>
        <v>Optimum Re (Canada)</v>
      </c>
      <c r="B68" s="19">
        <f t="shared" si="42"/>
        <v>80361</v>
      </c>
      <c r="C68" s="19">
        <f t="shared" si="42"/>
        <v>126</v>
      </c>
      <c r="D68" s="19">
        <f t="shared" si="42"/>
        <v>0</v>
      </c>
      <c r="E68" s="20">
        <f t="shared" si="43"/>
        <v>80487</v>
      </c>
      <c r="F68" s="19">
        <f t="shared" si="44"/>
        <v>13637</v>
      </c>
      <c r="G68" s="19">
        <f t="shared" si="44"/>
        <v>0</v>
      </c>
      <c r="H68" s="19">
        <f t="shared" si="44"/>
        <v>0</v>
      </c>
      <c r="I68" s="20">
        <f t="shared" si="45"/>
        <v>13637</v>
      </c>
      <c r="J68" s="19">
        <f t="shared" si="46"/>
        <v>89335</v>
      </c>
      <c r="K68" s="19">
        <f t="shared" si="47"/>
        <v>117</v>
      </c>
      <c r="L68" s="19">
        <f t="shared" si="48"/>
        <v>0</v>
      </c>
      <c r="M68" s="21">
        <f t="shared" si="49"/>
        <v>89452</v>
      </c>
    </row>
    <row r="69" spans="1:21" s="24" customFormat="1" ht="15.95" customHeight="1">
      <c r="A69" s="18" t="str">
        <f t="shared" si="42"/>
        <v>Pacific Life</v>
      </c>
      <c r="B69" s="19">
        <f t="shared" si="42"/>
        <v>0</v>
      </c>
      <c r="C69" s="19">
        <f t="shared" si="42"/>
        <v>0</v>
      </c>
      <c r="D69" s="19">
        <f t="shared" si="42"/>
        <v>15227</v>
      </c>
      <c r="E69" s="20">
        <f t="shared" si="43"/>
        <v>15227</v>
      </c>
      <c r="F69" s="19">
        <f t="shared" si="44"/>
        <v>0</v>
      </c>
      <c r="G69" s="19">
        <f t="shared" si="44"/>
        <v>0</v>
      </c>
      <c r="H69" s="19">
        <f t="shared" si="44"/>
        <v>2534</v>
      </c>
      <c r="I69" s="20">
        <f t="shared" si="45"/>
        <v>2534</v>
      </c>
      <c r="J69" s="19">
        <f t="shared" si="46"/>
        <v>0</v>
      </c>
      <c r="K69" s="19">
        <f t="shared" si="47"/>
        <v>0</v>
      </c>
      <c r="L69" s="19">
        <f t="shared" si="48"/>
        <v>17359</v>
      </c>
      <c r="M69" s="21">
        <f t="shared" si="49"/>
        <v>17359</v>
      </c>
    </row>
    <row r="70" spans="1:21" s="24" customFormat="1" ht="15.95" customHeight="1">
      <c r="A70" s="18" t="str">
        <f t="shared" si="42"/>
        <v>PartnerRe</v>
      </c>
      <c r="B70" s="19">
        <f t="shared" si="42"/>
        <v>111853</v>
      </c>
      <c r="C70" s="19">
        <f t="shared" si="42"/>
        <v>12819</v>
      </c>
      <c r="D70" s="19">
        <f t="shared" si="42"/>
        <v>0</v>
      </c>
      <c r="E70" s="20">
        <f>+D70+C70+B70</f>
        <v>124672</v>
      </c>
      <c r="F70" s="19">
        <f t="shared" si="44"/>
        <v>35551</v>
      </c>
      <c r="G70" s="19">
        <f t="shared" si="44"/>
        <v>0</v>
      </c>
      <c r="H70" s="19">
        <f t="shared" si="44"/>
        <v>0</v>
      </c>
      <c r="I70" s="20">
        <f>+H70+G70+F70</f>
        <v>35551</v>
      </c>
      <c r="J70" s="19">
        <f t="shared" si="46"/>
        <v>140763</v>
      </c>
      <c r="K70" s="19">
        <f t="shared" si="47"/>
        <v>12292</v>
      </c>
      <c r="L70" s="19">
        <f t="shared" si="48"/>
        <v>0</v>
      </c>
      <c r="M70" s="21">
        <f>+L70+K70+J70</f>
        <v>153055</v>
      </c>
    </row>
    <row r="71" spans="1:21" s="24" customFormat="1" ht="15.95" customHeight="1">
      <c r="A71" s="18" t="str">
        <f t="shared" si="42"/>
        <v>RGA Re (Canada)</v>
      </c>
      <c r="B71" s="19">
        <f t="shared" si="42"/>
        <v>507089</v>
      </c>
      <c r="C71" s="19">
        <f t="shared" si="42"/>
        <v>23535</v>
      </c>
      <c r="D71" s="19">
        <f t="shared" si="42"/>
        <v>3362</v>
      </c>
      <c r="E71" s="20">
        <f t="shared" si="43"/>
        <v>533986</v>
      </c>
      <c r="F71" s="19">
        <f t="shared" si="44"/>
        <v>47582</v>
      </c>
      <c r="G71" s="19">
        <f t="shared" si="44"/>
        <v>3</v>
      </c>
      <c r="H71" s="19">
        <f t="shared" si="44"/>
        <v>0</v>
      </c>
      <c r="I71" s="20">
        <f t="shared" si="45"/>
        <v>47585</v>
      </c>
      <c r="J71" s="19">
        <f t="shared" si="46"/>
        <v>526324</v>
      </c>
      <c r="K71" s="19">
        <f t="shared" si="47"/>
        <v>23318</v>
      </c>
      <c r="L71" s="19">
        <f t="shared" si="48"/>
        <v>3157</v>
      </c>
      <c r="M71" s="21">
        <f t="shared" si="49"/>
        <v>552799</v>
      </c>
    </row>
    <row r="72" spans="1:21" s="24" customFormat="1" ht="15.95" customHeight="1">
      <c r="A72" s="18" t="str">
        <f t="shared" si="42"/>
        <v>RMA</v>
      </c>
      <c r="B72" s="19">
        <f t="shared" si="42"/>
        <v>10939.637702546001</v>
      </c>
      <c r="C72" s="19">
        <f t="shared" si="42"/>
        <v>0</v>
      </c>
      <c r="D72" s="19">
        <f t="shared" si="42"/>
        <v>0</v>
      </c>
      <c r="E72" s="20">
        <f t="shared" ref="E72" si="53">+D72+C72+B72</f>
        <v>10939.637702546001</v>
      </c>
      <c r="F72" s="19">
        <f t="shared" si="44"/>
        <v>1697.2829320000001</v>
      </c>
      <c r="G72" s="19">
        <f t="shared" si="44"/>
        <v>0</v>
      </c>
      <c r="H72" s="19">
        <f t="shared" si="44"/>
        <v>0</v>
      </c>
      <c r="I72" s="20">
        <f t="shared" ref="I72" si="54">+H72+G72+F72</f>
        <v>1697.2829320000001</v>
      </c>
      <c r="J72" s="19">
        <f t="shared" si="46"/>
        <v>12501.653742</v>
      </c>
      <c r="K72" s="19">
        <f t="shared" si="47"/>
        <v>0</v>
      </c>
      <c r="L72" s="19">
        <f t="shared" si="48"/>
        <v>0</v>
      </c>
      <c r="M72" s="21">
        <f t="shared" ref="M72" si="55">+L72+K72+J72</f>
        <v>12501.653742</v>
      </c>
    </row>
    <row r="73" spans="1:21" s="24" customFormat="1" ht="15.95" customHeight="1">
      <c r="A73" s="18" t="str">
        <f t="shared" si="42"/>
        <v>SCOR Global Life (Canada)</v>
      </c>
      <c r="B73" s="19">
        <f t="shared" si="42"/>
        <v>151495</v>
      </c>
      <c r="C73" s="19">
        <f t="shared" si="42"/>
        <v>0</v>
      </c>
      <c r="D73" s="19">
        <f t="shared" si="42"/>
        <v>0</v>
      </c>
      <c r="E73" s="20">
        <f t="shared" si="43"/>
        <v>151495</v>
      </c>
      <c r="F73" s="22">
        <f t="shared" si="44"/>
        <v>15575</v>
      </c>
      <c r="G73" s="19">
        <f t="shared" si="44"/>
        <v>0</v>
      </c>
      <c r="H73" s="19">
        <f t="shared" si="44"/>
        <v>0</v>
      </c>
      <c r="I73" s="20">
        <f t="shared" si="45"/>
        <v>15575</v>
      </c>
      <c r="J73" s="19">
        <f t="shared" si="46"/>
        <v>161285</v>
      </c>
      <c r="K73" s="19">
        <f t="shared" si="47"/>
        <v>0</v>
      </c>
      <c r="L73" s="19">
        <f t="shared" si="48"/>
        <v>0</v>
      </c>
      <c r="M73" s="21">
        <f t="shared" si="49"/>
        <v>161285</v>
      </c>
    </row>
    <row r="74" spans="1:21" s="24" customFormat="1" ht="15.95" customHeight="1" thickBot="1">
      <c r="A74" s="18" t="str">
        <f t="shared" si="42"/>
        <v xml:space="preserve">Swiss Re </v>
      </c>
      <c r="B74" s="19">
        <f t="shared" si="42"/>
        <v>356966.19198985177</v>
      </c>
      <c r="C74" s="19">
        <f t="shared" si="42"/>
        <v>0</v>
      </c>
      <c r="D74" s="19">
        <f t="shared" si="42"/>
        <v>0</v>
      </c>
      <c r="E74" s="20">
        <f t="shared" si="43"/>
        <v>356966.19198985177</v>
      </c>
      <c r="F74" s="19">
        <f t="shared" si="44"/>
        <v>16900.447838334585</v>
      </c>
      <c r="G74" s="19">
        <f t="shared" si="44"/>
        <v>2489.9566319999999</v>
      </c>
      <c r="H74" s="19">
        <f t="shared" si="44"/>
        <v>0</v>
      </c>
      <c r="I74" s="20">
        <f t="shared" si="45"/>
        <v>19390.404470334586</v>
      </c>
      <c r="J74" s="19">
        <f t="shared" si="46"/>
        <v>353293.9583857187</v>
      </c>
      <c r="K74" s="19">
        <f t="shared" si="47"/>
        <v>0</v>
      </c>
      <c r="L74" s="19">
        <f t="shared" si="48"/>
        <v>0</v>
      </c>
      <c r="M74" s="21">
        <f t="shared" si="49"/>
        <v>353293.9583857187</v>
      </c>
    </row>
    <row r="75" spans="1:21" ht="15.95" customHeight="1" thickBot="1">
      <c r="A75" s="5" t="s">
        <v>8</v>
      </c>
      <c r="B75" s="6">
        <f t="shared" ref="B75:M75" si="56">SUM(B61:B74)</f>
        <v>1803805.1120284009</v>
      </c>
      <c r="C75" s="6">
        <f t="shared" si="56"/>
        <v>36580</v>
      </c>
      <c r="D75" s="6">
        <f t="shared" si="56"/>
        <v>37156.728206600928</v>
      </c>
      <c r="E75" s="7">
        <f t="shared" si="56"/>
        <v>1877541.8402350019</v>
      </c>
      <c r="F75" s="6">
        <f t="shared" si="56"/>
        <v>190017.70633633458</v>
      </c>
      <c r="G75" s="6">
        <f t="shared" si="56"/>
        <v>20692.956632000001</v>
      </c>
      <c r="H75" s="6">
        <f t="shared" si="56"/>
        <v>4544</v>
      </c>
      <c r="I75" s="6">
        <f t="shared" si="56"/>
        <v>215254.6629683346</v>
      </c>
      <c r="J75" s="12">
        <f t="shared" si="56"/>
        <v>1893720.4352907187</v>
      </c>
      <c r="K75" s="6">
        <f t="shared" si="56"/>
        <v>53927</v>
      </c>
      <c r="L75" s="6">
        <f t="shared" si="56"/>
        <v>38879.398351826152</v>
      </c>
      <c r="M75" s="13">
        <f t="shared" si="56"/>
        <v>1986526.8336425449</v>
      </c>
    </row>
    <row r="76" spans="1:21" ht="15.95" customHeight="1">
      <c r="A76" s="2" t="s">
        <v>12</v>
      </c>
      <c r="B76" s="1"/>
      <c r="C76" s="1"/>
      <c r="D76" s="1"/>
      <c r="E76" s="1"/>
      <c r="F76" s="1"/>
      <c r="G76" s="1"/>
      <c r="H76" s="1"/>
      <c r="I76" s="1"/>
      <c r="J76" s="1"/>
      <c r="K76" s="1"/>
      <c r="L76" s="1"/>
      <c r="M76" s="1"/>
      <c r="N76" s="1"/>
      <c r="O76" s="1"/>
      <c r="P76" s="1"/>
      <c r="Q76" s="4"/>
      <c r="R76" s="4"/>
      <c r="S76" s="4"/>
      <c r="T76" s="4"/>
      <c r="U76" s="4"/>
    </row>
    <row r="77" spans="1:21" ht="15.95" customHeight="1">
      <c r="A77" s="2" t="str">
        <f>+A52</f>
        <v xml:space="preserve"> </v>
      </c>
      <c r="B77" s="1"/>
      <c r="C77" s="1"/>
      <c r="D77" s="1"/>
      <c r="E77" s="1"/>
      <c r="F77" s="1"/>
      <c r="G77" s="1"/>
      <c r="H77" s="1"/>
      <c r="I77" s="1"/>
      <c r="J77" s="79"/>
      <c r="K77" s="79"/>
      <c r="L77" s="79"/>
      <c r="M77" s="79"/>
      <c r="N77" s="1"/>
      <c r="O77" s="1"/>
      <c r="P77" s="1"/>
      <c r="Q77" s="1"/>
      <c r="R77" s="1"/>
      <c r="S77" s="1"/>
      <c r="T77" s="1"/>
      <c r="U77" s="1"/>
    </row>
    <row r="78" spans="1:21" ht="15.95" customHeight="1">
      <c r="A78" s="1"/>
      <c r="B78" s="1"/>
      <c r="C78" s="1"/>
      <c r="D78" s="1"/>
      <c r="E78" s="1"/>
      <c r="F78" s="1"/>
      <c r="G78" s="1"/>
      <c r="H78" s="1"/>
      <c r="I78" s="1"/>
      <c r="J78" s="1"/>
      <c r="K78" s="1"/>
      <c r="L78" s="1"/>
      <c r="M78" s="1"/>
      <c r="N78" s="1"/>
      <c r="O78" s="1"/>
      <c r="P78" s="1"/>
      <c r="Q78" s="1"/>
      <c r="R78" s="1"/>
      <c r="S78" s="1"/>
      <c r="T78" s="1"/>
      <c r="U78" s="1"/>
    </row>
    <row r="79" spans="1:21" ht="15.95" customHeight="1">
      <c r="A79" s="1"/>
      <c r="B79" s="1"/>
      <c r="C79" s="1"/>
      <c r="D79" s="1"/>
      <c r="E79" s="1"/>
      <c r="F79" s="1"/>
      <c r="G79" s="1"/>
      <c r="H79" s="1"/>
      <c r="I79" s="1"/>
      <c r="J79" s="1"/>
      <c r="K79" s="1"/>
      <c r="L79" s="1"/>
      <c r="M79" s="1"/>
      <c r="N79" s="1"/>
      <c r="O79" s="1"/>
      <c r="P79" s="1"/>
      <c r="Q79" s="1"/>
      <c r="R79" s="1"/>
      <c r="S79" s="1"/>
      <c r="T79" s="1"/>
      <c r="U79" s="1"/>
    </row>
    <row r="80" spans="1:21" ht="15.95" customHeight="1">
      <c r="A80" s="1"/>
      <c r="B80" s="1"/>
      <c r="C80" s="1"/>
      <c r="D80" s="1"/>
      <c r="E80" s="1"/>
      <c r="F80" s="1"/>
      <c r="G80" s="1"/>
      <c r="H80" s="1"/>
      <c r="I80" s="1"/>
      <c r="J80" s="1"/>
      <c r="K80" s="1"/>
      <c r="L80" s="1"/>
      <c r="M80" s="1"/>
      <c r="N80" s="1"/>
      <c r="O80" s="1"/>
      <c r="P80" s="1"/>
      <c r="Q80" s="1"/>
      <c r="R80" s="1"/>
      <c r="S80" s="1"/>
      <c r="T80" s="1"/>
      <c r="U80" s="1"/>
    </row>
    <row r="81" spans="1:21" ht="15.95" customHeight="1">
      <c r="A81" s="1"/>
      <c r="B81" s="1"/>
      <c r="C81" s="1"/>
      <c r="D81" s="1"/>
      <c r="E81" s="1"/>
      <c r="F81" s="1"/>
      <c r="G81" s="1"/>
      <c r="H81" s="1"/>
      <c r="I81" s="1"/>
      <c r="J81" s="1"/>
      <c r="K81" s="1"/>
      <c r="L81" s="1"/>
      <c r="M81" s="1"/>
      <c r="N81" s="1"/>
      <c r="O81" s="1"/>
      <c r="P81" s="1"/>
      <c r="Q81" s="1"/>
      <c r="R81" s="1"/>
      <c r="S81" s="1"/>
      <c r="T81" s="1"/>
      <c r="U81" s="1"/>
    </row>
    <row r="82" spans="1:21" ht="15.95" customHeight="1">
      <c r="A82" s="1"/>
      <c r="B82" s="1"/>
      <c r="C82" s="1"/>
      <c r="D82" s="1"/>
      <c r="E82" s="1"/>
      <c r="F82" s="1"/>
      <c r="G82" s="1"/>
      <c r="H82" s="1"/>
      <c r="I82" s="1"/>
      <c r="J82" s="1"/>
      <c r="K82" s="1"/>
      <c r="L82" s="1"/>
      <c r="M82" s="1"/>
      <c r="N82" s="1"/>
      <c r="O82" s="1"/>
      <c r="P82" s="1"/>
      <c r="Q82" s="1"/>
      <c r="R82" s="1"/>
      <c r="S82" s="1"/>
      <c r="T82" s="1"/>
      <c r="U82" s="1"/>
    </row>
    <row r="83" spans="1:21" ht="15.95" customHeight="1">
      <c r="A83" s="1"/>
      <c r="B83" s="1"/>
      <c r="C83" s="1"/>
      <c r="D83" s="1"/>
      <c r="E83" s="1"/>
      <c r="F83" s="1"/>
      <c r="G83" s="1"/>
      <c r="H83" s="1"/>
      <c r="I83" s="1"/>
      <c r="J83" s="1"/>
      <c r="K83" s="1"/>
      <c r="L83" s="1"/>
      <c r="M83" s="1"/>
      <c r="N83" s="1"/>
      <c r="O83" s="1"/>
      <c r="P83" s="1"/>
      <c r="Q83" s="1"/>
      <c r="R83" s="1"/>
      <c r="S83" s="1"/>
      <c r="T83" s="1"/>
      <c r="U83" s="1"/>
    </row>
    <row r="84" spans="1:21" ht="15.95" customHeight="1">
      <c r="A84" s="1"/>
      <c r="B84" s="1"/>
      <c r="C84" s="1"/>
      <c r="D84" s="1"/>
      <c r="E84" s="1"/>
      <c r="F84" s="1"/>
      <c r="G84" s="1"/>
      <c r="H84" s="1"/>
      <c r="I84" s="1"/>
      <c r="J84" s="1"/>
      <c r="K84" s="1"/>
      <c r="L84" s="1"/>
      <c r="M84" s="1"/>
      <c r="N84" s="1"/>
      <c r="O84" s="1"/>
      <c r="P84" s="1"/>
      <c r="Q84" s="1"/>
      <c r="R84" s="1"/>
      <c r="S84" s="1"/>
      <c r="T84" s="1"/>
      <c r="U84" s="1"/>
    </row>
    <row r="85" spans="1:21" ht="15.95" customHeight="1">
      <c r="A85" s="1"/>
      <c r="B85" s="1"/>
      <c r="C85" s="1"/>
      <c r="D85" s="1"/>
      <c r="E85" s="1"/>
      <c r="F85" s="1"/>
      <c r="G85" s="1"/>
      <c r="H85" s="1"/>
      <c r="I85" s="1"/>
      <c r="J85" s="1"/>
      <c r="K85" s="1"/>
      <c r="L85" s="1"/>
      <c r="M85" s="1"/>
      <c r="N85" s="1"/>
      <c r="O85" s="1"/>
      <c r="P85" s="1"/>
      <c r="Q85" s="1"/>
      <c r="R85" s="1"/>
      <c r="S85" s="1"/>
      <c r="T85" s="1"/>
      <c r="U85" s="1"/>
    </row>
    <row r="86" spans="1:21" ht="15.95" customHeight="1">
      <c r="A86" s="1"/>
      <c r="B86" s="1"/>
      <c r="C86" s="1"/>
      <c r="D86" s="1"/>
      <c r="E86" s="1"/>
      <c r="F86" s="1"/>
      <c r="G86" s="1"/>
      <c r="H86" s="1"/>
      <c r="I86" s="1"/>
      <c r="J86" s="1"/>
      <c r="K86" s="1"/>
      <c r="L86" s="1"/>
      <c r="M86" s="1"/>
      <c r="N86" s="1"/>
      <c r="O86" s="1"/>
      <c r="P86" s="1"/>
      <c r="Q86" s="1"/>
      <c r="R86" s="1"/>
      <c r="S86" s="1"/>
      <c r="T86" s="1"/>
      <c r="U86" s="1"/>
    </row>
    <row r="87" spans="1:21" ht="15.95" customHeight="1">
      <c r="A87" s="1"/>
      <c r="B87" s="1"/>
      <c r="C87" s="1"/>
      <c r="D87" s="1"/>
      <c r="E87" s="1"/>
      <c r="F87" s="1"/>
      <c r="G87" s="1"/>
      <c r="H87" s="1"/>
      <c r="I87" s="1"/>
      <c r="J87" s="1"/>
      <c r="K87" s="1"/>
      <c r="L87" s="1"/>
      <c r="M87" s="1"/>
      <c r="N87" s="1"/>
      <c r="O87" s="1"/>
      <c r="P87" s="1"/>
      <c r="Q87" s="1"/>
      <c r="R87" s="1"/>
      <c r="S87" s="1"/>
      <c r="T87" s="1"/>
      <c r="U87" s="1"/>
    </row>
    <row r="88" spans="1:21" ht="15.95" customHeight="1">
      <c r="A88" s="1"/>
      <c r="B88" s="1"/>
      <c r="C88" s="1"/>
      <c r="D88" s="1"/>
      <c r="E88" s="1"/>
      <c r="F88" s="1"/>
      <c r="G88" s="1"/>
      <c r="H88" s="1"/>
      <c r="I88" s="1"/>
      <c r="J88" s="1"/>
      <c r="K88" s="1"/>
      <c r="L88" s="1"/>
      <c r="M88" s="1"/>
      <c r="N88" s="1"/>
      <c r="O88" s="1"/>
      <c r="P88" s="1"/>
      <c r="Q88" s="1"/>
      <c r="R88" s="1"/>
      <c r="S88" s="1"/>
      <c r="T88" s="1"/>
      <c r="U88" s="1"/>
    </row>
  </sheetData>
  <sortState xmlns:xlrd2="http://schemas.microsoft.com/office/spreadsheetml/2017/richdata2" ref="A36:U49">
    <sortCondition ref="A36:A49"/>
  </sortState>
  <mergeCells count="23">
    <mergeCell ref="A4:U4"/>
    <mergeCell ref="A30:U30"/>
    <mergeCell ref="A55:M55"/>
    <mergeCell ref="B59:E59"/>
    <mergeCell ref="F59:I59"/>
    <mergeCell ref="J59:M59"/>
    <mergeCell ref="B33:I33"/>
    <mergeCell ref="B34:E34"/>
    <mergeCell ref="F34:I34"/>
    <mergeCell ref="J33:M33"/>
    <mergeCell ref="B58:E58"/>
    <mergeCell ref="F58:I58"/>
    <mergeCell ref="J58:M58"/>
    <mergeCell ref="N33:U33"/>
    <mergeCell ref="N34:Q34"/>
    <mergeCell ref="R34:U34"/>
    <mergeCell ref="B7:I7"/>
    <mergeCell ref="B8:E8"/>
    <mergeCell ref="F8:I8"/>
    <mergeCell ref="N7:U7"/>
    <mergeCell ref="N8:Q8"/>
    <mergeCell ref="R8:U8"/>
    <mergeCell ref="J7:M7"/>
  </mergeCells>
  <phoneticPr fontId="0" type="noConversion"/>
  <printOptions horizontalCentered="1"/>
  <pageMargins left="0.25" right="0.25" top="0.75" bottom="0.75" header="0.3" footer="0.3"/>
  <pageSetup scale="50" fitToHeight="3" orientation="landscape" r:id="rId1"/>
  <headerFooter alignWithMargins="0">
    <oddHeader>&amp;C2018 SOA LIFE REINSURANCE SURVEY</oddHeader>
    <oddFooter>&amp;CPRELIMINARY DRAFT RESULTS - SUBJECT TO CHANGE&amp;Rpage &amp;P of &amp;N
&amp;D</oddFooter>
  </headerFooter>
  <rowBreaks count="1" manualBreakCount="1">
    <brk id="53"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5"/>
  <sheetViews>
    <sheetView topLeftCell="A13" zoomScaleNormal="100" workbookViewId="0">
      <selection activeCell="U28" sqref="U28"/>
    </sheetView>
  </sheetViews>
  <sheetFormatPr defaultRowHeight="15.95" customHeight="1"/>
  <cols>
    <col min="1" max="1" width="33.140625" customWidth="1"/>
    <col min="2" max="2" width="11.28515625" bestFit="1" customWidth="1"/>
    <col min="3" max="3" width="10.85546875" bestFit="1" customWidth="1"/>
    <col min="5" max="5" width="10.140625" customWidth="1"/>
    <col min="6" max="6" width="9.7109375" customWidth="1"/>
    <col min="7" max="7" width="11.42578125" customWidth="1"/>
    <col min="8" max="8" width="10.42578125" customWidth="1"/>
    <col min="9" max="9" width="10.7109375" customWidth="1"/>
    <col min="10" max="10" width="12.28515625" customWidth="1"/>
    <col min="12" max="12" width="10.7109375" customWidth="1"/>
    <col min="15" max="15" width="9.85546875" customWidth="1"/>
    <col min="21" max="21" width="11.28515625" customWidth="1"/>
    <col min="22" max="23" width="9.7109375" bestFit="1" customWidth="1"/>
  </cols>
  <sheetData>
    <row r="1" spans="1:23" ht="15.95" customHeight="1">
      <c r="A1" s="1"/>
      <c r="B1" s="23"/>
      <c r="C1" s="1"/>
      <c r="D1" s="1"/>
      <c r="E1" s="1"/>
      <c r="F1" s="1"/>
      <c r="G1" s="1"/>
      <c r="H1" s="1"/>
      <c r="I1" s="1"/>
      <c r="J1" s="1"/>
      <c r="K1" s="1"/>
      <c r="L1" s="1"/>
      <c r="M1" s="1"/>
      <c r="N1" s="1"/>
      <c r="O1" s="1"/>
      <c r="P1" s="1"/>
      <c r="Q1" s="1"/>
      <c r="R1" s="1"/>
      <c r="S1" s="1"/>
      <c r="T1" s="1"/>
      <c r="U1" s="1"/>
      <c r="V1" s="1"/>
      <c r="W1" s="1"/>
    </row>
    <row r="2" spans="1:23" ht="15.95" customHeight="1">
      <c r="A2" s="1"/>
      <c r="B2" s="1"/>
      <c r="C2" s="1"/>
      <c r="D2" s="1"/>
      <c r="E2" s="1"/>
      <c r="F2" s="1"/>
      <c r="G2" s="1"/>
      <c r="H2" s="1"/>
      <c r="I2" s="1"/>
      <c r="J2" s="1"/>
      <c r="K2" s="1"/>
      <c r="L2" s="1"/>
      <c r="M2" s="1"/>
      <c r="N2" s="1"/>
      <c r="O2" s="1"/>
      <c r="P2" s="1"/>
      <c r="Q2" s="1"/>
      <c r="R2" s="1"/>
      <c r="S2" s="1"/>
      <c r="T2" s="1"/>
      <c r="U2" s="1"/>
      <c r="V2" s="1"/>
      <c r="W2" s="1"/>
    </row>
    <row r="3" spans="1:23" ht="15.95" customHeight="1">
      <c r="A3" s="90" t="s">
        <v>50</v>
      </c>
      <c r="B3" s="90"/>
      <c r="C3" s="90"/>
      <c r="D3" s="90"/>
      <c r="E3" s="90"/>
      <c r="F3" s="90"/>
      <c r="G3" s="90"/>
      <c r="H3" s="90"/>
      <c r="I3" s="90"/>
      <c r="J3" s="90"/>
      <c r="K3" s="90"/>
      <c r="L3" s="90"/>
      <c r="M3" s="90"/>
      <c r="N3" s="90"/>
      <c r="O3" s="90"/>
      <c r="P3" s="90"/>
      <c r="Q3" s="90"/>
      <c r="R3" s="90"/>
      <c r="S3" s="1"/>
      <c r="T3" s="1"/>
      <c r="U3" s="1"/>
      <c r="V3" s="1"/>
      <c r="W3" s="1"/>
    </row>
    <row r="4" spans="1:23" ht="15.95" customHeight="1" thickBot="1">
      <c r="A4" s="1"/>
      <c r="B4" s="1"/>
      <c r="C4" s="2"/>
      <c r="D4" s="2"/>
      <c r="E4" s="1"/>
      <c r="F4" s="1"/>
      <c r="G4" s="1"/>
      <c r="H4" s="1"/>
      <c r="I4" s="1"/>
      <c r="J4" s="1"/>
      <c r="K4" s="1"/>
      <c r="L4" s="1"/>
      <c r="M4" s="1"/>
      <c r="N4" s="1"/>
      <c r="O4" s="1"/>
      <c r="P4" s="1"/>
      <c r="Q4" s="1"/>
      <c r="R4" s="1"/>
      <c r="S4" s="1"/>
      <c r="T4" s="1"/>
      <c r="U4" s="1"/>
      <c r="V4" s="1"/>
      <c r="W4" s="1"/>
    </row>
    <row r="5" spans="1:23" ht="15.95" customHeight="1">
      <c r="A5" s="48" t="s">
        <v>12</v>
      </c>
      <c r="B5" s="49"/>
      <c r="C5" s="49"/>
      <c r="D5" s="49"/>
      <c r="E5" s="49"/>
      <c r="F5" s="49"/>
      <c r="G5" s="49"/>
      <c r="H5" s="49"/>
      <c r="I5" s="49"/>
      <c r="J5" s="49"/>
      <c r="K5" s="49"/>
      <c r="L5" s="49"/>
      <c r="M5" s="49"/>
      <c r="N5" s="49"/>
      <c r="O5" s="49"/>
      <c r="P5" s="49"/>
      <c r="Q5" s="49"/>
      <c r="R5" s="64"/>
    </row>
    <row r="6" spans="1:23" ht="15.95" customHeight="1">
      <c r="A6" s="54"/>
      <c r="B6" s="83" t="s">
        <v>36</v>
      </c>
      <c r="C6" s="84"/>
      <c r="D6" s="84"/>
      <c r="E6" s="84"/>
      <c r="F6" s="84"/>
      <c r="G6" s="84"/>
      <c r="H6" s="84"/>
      <c r="I6" s="85"/>
      <c r="J6" s="65"/>
      <c r="K6" s="83" t="s">
        <v>35</v>
      </c>
      <c r="L6" s="84"/>
      <c r="M6" s="84"/>
      <c r="N6" s="84"/>
      <c r="O6" s="84"/>
      <c r="P6" s="84"/>
      <c r="Q6" s="84"/>
      <c r="R6" s="91"/>
    </row>
    <row r="7" spans="1:23" ht="15.95" customHeight="1">
      <c r="A7" s="54"/>
      <c r="B7" s="83">
        <f>+'usord '!C8</f>
        <v>2019</v>
      </c>
      <c r="C7" s="84"/>
      <c r="D7" s="84"/>
      <c r="E7" s="85"/>
      <c r="F7" s="83">
        <f>+'usord '!G8</f>
        <v>2020</v>
      </c>
      <c r="G7" s="84"/>
      <c r="H7" s="84"/>
      <c r="I7" s="85"/>
      <c r="J7" s="66" t="s">
        <v>5</v>
      </c>
      <c r="K7" s="83">
        <f>+B7</f>
        <v>2019</v>
      </c>
      <c r="L7" s="84"/>
      <c r="M7" s="84"/>
      <c r="N7" s="85"/>
      <c r="O7" s="83">
        <f>+F7</f>
        <v>2020</v>
      </c>
      <c r="P7" s="84"/>
      <c r="Q7" s="84"/>
      <c r="R7" s="91"/>
    </row>
    <row r="8" spans="1:23" ht="15.95" customHeight="1" thickBot="1">
      <c r="A8" s="58" t="s">
        <v>0</v>
      </c>
      <c r="B8" s="59" t="s">
        <v>27</v>
      </c>
      <c r="C8" s="59" t="s">
        <v>26</v>
      </c>
      <c r="D8" s="59" t="s">
        <v>19</v>
      </c>
      <c r="E8" s="60" t="s">
        <v>4</v>
      </c>
      <c r="F8" s="59" t="s">
        <v>27</v>
      </c>
      <c r="G8" s="59" t="s">
        <v>26</v>
      </c>
      <c r="H8" s="59" t="s">
        <v>19</v>
      </c>
      <c r="I8" s="59" t="s">
        <v>4</v>
      </c>
      <c r="J8" s="67" t="s">
        <v>6</v>
      </c>
      <c r="K8" s="59" t="s">
        <v>27</v>
      </c>
      <c r="L8" s="59" t="s">
        <v>26</v>
      </c>
      <c r="M8" s="59" t="s">
        <v>19</v>
      </c>
      <c r="N8" s="60" t="s">
        <v>4</v>
      </c>
      <c r="O8" s="59" t="s">
        <v>27</v>
      </c>
      <c r="P8" s="59" t="s">
        <v>26</v>
      </c>
      <c r="Q8" s="59" t="s">
        <v>19</v>
      </c>
      <c r="R8" s="68" t="s">
        <v>4</v>
      </c>
    </row>
    <row r="9" spans="1:23" ht="15.95" customHeight="1" thickTop="1">
      <c r="A9" s="18" t="s">
        <v>29</v>
      </c>
      <c r="B9" s="39">
        <v>0</v>
      </c>
      <c r="C9" s="39">
        <v>0</v>
      </c>
      <c r="D9" s="46">
        <v>0</v>
      </c>
      <c r="E9" s="20">
        <f t="shared" ref="E9:E19" si="0">SUM(B9:D9)</f>
        <v>0</v>
      </c>
      <c r="F9" s="39">
        <v>0</v>
      </c>
      <c r="G9" s="39">
        <v>0</v>
      </c>
      <c r="H9" s="46">
        <v>0</v>
      </c>
      <c r="I9" s="19">
        <f t="shared" ref="I9:I19" si="1">SUM(F9:H9)</f>
        <v>0</v>
      </c>
      <c r="J9" s="76">
        <f>IF(+E9&gt;0,(+I9-E9)/E9,0)</f>
        <v>0</v>
      </c>
      <c r="K9" s="34">
        <f t="shared" ref="K9:K19" si="2">IF(B$20 &gt; 0,B9/ B$20,0)</f>
        <v>0</v>
      </c>
      <c r="L9" s="34">
        <f t="shared" ref="L9:L19" si="3">IF(C$20 &gt; 0,C9/ C$20,0)</f>
        <v>0</v>
      </c>
      <c r="M9" s="34">
        <f t="shared" ref="M9:M18" si="4">IF(D$20&gt;0, D9/D$20, 0)</f>
        <v>0</v>
      </c>
      <c r="N9" s="70">
        <f t="shared" ref="N9:N19" si="5">+E9/$E$20</f>
        <v>0</v>
      </c>
      <c r="O9" s="34">
        <f t="shared" ref="O9:O19" si="6">+F9/$F$20</f>
        <v>0</v>
      </c>
      <c r="P9" s="34">
        <f t="shared" ref="P9:P19" si="7">IF(G$20 &gt; 0,G9/ G$20,0)</f>
        <v>0</v>
      </c>
      <c r="Q9" s="34">
        <f t="shared" ref="Q9:Q19" si="8">IF(H$20 &gt; 0,H9/ H$20,0)</f>
        <v>0</v>
      </c>
      <c r="R9" s="77">
        <f t="shared" ref="R9:R19" si="9">+I9/$I$20</f>
        <v>0</v>
      </c>
    </row>
    <row r="10" spans="1:23" ht="15.95" customHeight="1">
      <c r="A10" s="18" t="s">
        <v>14</v>
      </c>
      <c r="B10" s="39">
        <v>0</v>
      </c>
      <c r="C10" s="39">
        <v>0</v>
      </c>
      <c r="D10" s="39">
        <v>0</v>
      </c>
      <c r="E10" s="20">
        <f t="shared" si="0"/>
        <v>0</v>
      </c>
      <c r="F10" s="39">
        <v>0</v>
      </c>
      <c r="G10" s="39">
        <v>0</v>
      </c>
      <c r="H10" s="39">
        <v>0</v>
      </c>
      <c r="I10" s="19">
        <f t="shared" si="1"/>
        <v>0</v>
      </c>
      <c r="J10" s="76">
        <f>IF(+E10&gt;0,(+I10-E10)/E10,0)</f>
        <v>0</v>
      </c>
      <c r="K10" s="34">
        <f t="shared" si="2"/>
        <v>0</v>
      </c>
      <c r="L10" s="34">
        <f t="shared" si="3"/>
        <v>0</v>
      </c>
      <c r="M10" s="34">
        <f t="shared" si="4"/>
        <v>0</v>
      </c>
      <c r="N10" s="70">
        <f t="shared" si="5"/>
        <v>0</v>
      </c>
      <c r="O10" s="34">
        <f t="shared" si="6"/>
        <v>0</v>
      </c>
      <c r="P10" s="34">
        <f t="shared" si="7"/>
        <v>0</v>
      </c>
      <c r="Q10" s="34">
        <f t="shared" si="8"/>
        <v>0</v>
      </c>
      <c r="R10" s="77">
        <f t="shared" si="9"/>
        <v>0</v>
      </c>
    </row>
    <row r="11" spans="1:23" s="24" customFormat="1" ht="15.95" customHeight="1">
      <c r="A11" s="18" t="s">
        <v>17</v>
      </c>
      <c r="B11" s="44">
        <v>0</v>
      </c>
      <c r="C11" s="44">
        <v>0</v>
      </c>
      <c r="D11" s="44">
        <v>0</v>
      </c>
      <c r="E11" s="41">
        <f t="shared" si="0"/>
        <v>0</v>
      </c>
      <c r="F11" s="44">
        <v>0</v>
      </c>
      <c r="G11" s="44">
        <v>0</v>
      </c>
      <c r="H11" s="44">
        <v>0</v>
      </c>
      <c r="I11" s="40">
        <f t="shared" si="1"/>
        <v>0</v>
      </c>
      <c r="J11" s="76">
        <v>0</v>
      </c>
      <c r="K11" s="34">
        <f t="shared" si="2"/>
        <v>0</v>
      </c>
      <c r="L11" s="34">
        <f t="shared" si="3"/>
        <v>0</v>
      </c>
      <c r="M11" s="34">
        <f t="shared" si="4"/>
        <v>0</v>
      </c>
      <c r="N11" s="70">
        <f t="shared" si="5"/>
        <v>0</v>
      </c>
      <c r="O11" s="34">
        <f t="shared" si="6"/>
        <v>0</v>
      </c>
      <c r="P11" s="34">
        <f t="shared" si="7"/>
        <v>0</v>
      </c>
      <c r="Q11" s="34">
        <f t="shared" si="8"/>
        <v>0</v>
      </c>
      <c r="R11" s="77">
        <f t="shared" si="9"/>
        <v>0</v>
      </c>
      <c r="S11"/>
      <c r="T11"/>
      <c r="U11"/>
      <c r="V11"/>
      <c r="W11"/>
    </row>
    <row r="12" spans="1:23" s="24" customFormat="1" ht="15.95" customHeight="1">
      <c r="A12" s="18" t="s">
        <v>20</v>
      </c>
      <c r="B12" s="39">
        <v>2227</v>
      </c>
      <c r="C12" s="39">
        <v>0</v>
      </c>
      <c r="D12" s="39">
        <v>0</v>
      </c>
      <c r="E12" s="20">
        <f t="shared" si="0"/>
        <v>2227</v>
      </c>
      <c r="F12" s="39">
        <v>3844</v>
      </c>
      <c r="G12" s="39">
        <v>0</v>
      </c>
      <c r="H12" s="39">
        <v>0</v>
      </c>
      <c r="I12" s="19">
        <f t="shared" si="1"/>
        <v>3844</v>
      </c>
      <c r="J12" s="76">
        <f t="shared" ref="J12:J20" si="10">IF(+E12&gt;0,(+I12-E12)/E12,0)</f>
        <v>0.7260889088459811</v>
      </c>
      <c r="K12" s="34">
        <f t="shared" si="2"/>
        <v>0.22180777821214165</v>
      </c>
      <c r="L12" s="34">
        <f t="shared" si="3"/>
        <v>0</v>
      </c>
      <c r="M12" s="34">
        <f t="shared" si="4"/>
        <v>0</v>
      </c>
      <c r="N12" s="70">
        <f t="shared" si="5"/>
        <v>2.5100813240425381E-2</v>
      </c>
      <c r="O12" s="34">
        <f t="shared" si="6"/>
        <v>0.15340409048564707</v>
      </c>
      <c r="P12" s="34">
        <f t="shared" si="7"/>
        <v>0</v>
      </c>
      <c r="Q12" s="34">
        <f t="shared" si="8"/>
        <v>0</v>
      </c>
      <c r="R12" s="77">
        <f t="shared" si="9"/>
        <v>1.2766074730667787E-2</v>
      </c>
      <c r="S12"/>
      <c r="T12"/>
      <c r="U12"/>
      <c r="V12"/>
      <c r="W12"/>
    </row>
    <row r="13" spans="1:23" s="24" customFormat="1" ht="15.95" customHeight="1">
      <c r="A13" s="18" t="s">
        <v>28</v>
      </c>
      <c r="B13" s="39">
        <v>613</v>
      </c>
      <c r="C13" s="39">
        <v>0</v>
      </c>
      <c r="D13" s="39">
        <v>0</v>
      </c>
      <c r="E13" s="20">
        <f t="shared" si="0"/>
        <v>613</v>
      </c>
      <c r="F13" s="39">
        <v>2178.0019595999993</v>
      </c>
      <c r="G13" s="39">
        <v>0</v>
      </c>
      <c r="H13" s="39">
        <v>0</v>
      </c>
      <c r="I13" s="19">
        <f t="shared" si="1"/>
        <v>2178.0019595999993</v>
      </c>
      <c r="J13" s="76">
        <f t="shared" si="10"/>
        <v>2.5530211412724295</v>
      </c>
      <c r="K13" s="34">
        <f t="shared" si="2"/>
        <v>6.1054408641240607E-2</v>
      </c>
      <c r="L13" s="34">
        <f t="shared" si="3"/>
        <v>0</v>
      </c>
      <c r="M13" s="34">
        <f t="shared" si="4"/>
        <v>0</v>
      </c>
      <c r="N13" s="70">
        <f t="shared" si="5"/>
        <v>6.9092045426047419E-3</v>
      </c>
      <c r="O13" s="34">
        <f t="shared" si="6"/>
        <v>8.6918420834650095E-2</v>
      </c>
      <c r="P13" s="34">
        <f t="shared" si="7"/>
        <v>0</v>
      </c>
      <c r="Q13" s="34">
        <f t="shared" si="8"/>
        <v>0</v>
      </c>
      <c r="R13" s="77">
        <f t="shared" si="9"/>
        <v>7.2332299114970019E-3</v>
      </c>
      <c r="S13"/>
      <c r="T13"/>
      <c r="U13"/>
      <c r="V13"/>
      <c r="W13"/>
    </row>
    <row r="14" spans="1:23" s="24" customFormat="1" ht="15.95" customHeight="1">
      <c r="A14" s="18" t="s">
        <v>25</v>
      </c>
      <c r="B14" s="39">
        <v>1134.2249999999999</v>
      </c>
      <c r="C14" s="39">
        <v>78670</v>
      </c>
      <c r="D14" s="39">
        <v>0</v>
      </c>
      <c r="E14" s="20">
        <f t="shared" si="0"/>
        <v>79804.225000000006</v>
      </c>
      <c r="F14" s="39">
        <v>17853</v>
      </c>
      <c r="G14" s="39">
        <v>276046.56499999994</v>
      </c>
      <c r="H14" s="39">
        <v>0</v>
      </c>
      <c r="I14" s="19">
        <f t="shared" si="1"/>
        <v>293899.56499999994</v>
      </c>
      <c r="J14" s="76">
        <f t="shared" si="10"/>
        <v>2.6827569592963272</v>
      </c>
      <c r="K14" s="34">
        <f t="shared" si="2"/>
        <v>0.11296808587456954</v>
      </c>
      <c r="L14" s="34">
        <f t="shared" si="3"/>
        <v>1</v>
      </c>
      <c r="M14" s="34">
        <f t="shared" si="4"/>
        <v>0</v>
      </c>
      <c r="N14" s="70">
        <f t="shared" si="5"/>
        <v>0.89948403570807656</v>
      </c>
      <c r="O14" s="34">
        <f t="shared" si="6"/>
        <v>0.71246702066603984</v>
      </c>
      <c r="P14" s="34">
        <f t="shared" si="7"/>
        <v>1</v>
      </c>
      <c r="Q14" s="34">
        <f t="shared" si="8"/>
        <v>0</v>
      </c>
      <c r="R14" s="77">
        <f t="shared" si="9"/>
        <v>0.97605197973484759</v>
      </c>
      <c r="S14"/>
      <c r="T14"/>
      <c r="U14"/>
      <c r="V14"/>
      <c r="W14"/>
    </row>
    <row r="15" spans="1:23" s="24" customFormat="1" ht="15.95" customHeight="1">
      <c r="A15" s="18" t="s">
        <v>7</v>
      </c>
      <c r="B15" s="39">
        <v>0</v>
      </c>
      <c r="C15" s="39">
        <v>0</v>
      </c>
      <c r="D15" s="39">
        <v>0</v>
      </c>
      <c r="E15" s="20">
        <f t="shared" si="0"/>
        <v>0</v>
      </c>
      <c r="F15" s="39">
        <v>0</v>
      </c>
      <c r="G15" s="39">
        <v>0</v>
      </c>
      <c r="H15" s="39">
        <v>0</v>
      </c>
      <c r="I15" s="19">
        <f t="shared" si="1"/>
        <v>0</v>
      </c>
      <c r="J15" s="76">
        <f t="shared" si="10"/>
        <v>0</v>
      </c>
      <c r="K15" s="34">
        <f t="shared" si="2"/>
        <v>0</v>
      </c>
      <c r="L15" s="34">
        <f t="shared" si="3"/>
        <v>0</v>
      </c>
      <c r="M15" s="34">
        <f t="shared" si="4"/>
        <v>0</v>
      </c>
      <c r="N15" s="70">
        <f t="shared" si="5"/>
        <v>0</v>
      </c>
      <c r="O15" s="34">
        <f t="shared" si="6"/>
        <v>0</v>
      </c>
      <c r="P15" s="34">
        <f t="shared" si="7"/>
        <v>0</v>
      </c>
      <c r="Q15" s="34">
        <f t="shared" si="8"/>
        <v>0</v>
      </c>
      <c r="R15" s="77">
        <f t="shared" si="9"/>
        <v>0</v>
      </c>
      <c r="S15"/>
      <c r="T15"/>
      <c r="U15"/>
      <c r="V15"/>
      <c r="W15"/>
    </row>
    <row r="16" spans="1:23" s="24" customFormat="1" ht="15.95" customHeight="1">
      <c r="A16" s="18" t="s">
        <v>18</v>
      </c>
      <c r="B16" s="39">
        <v>0</v>
      </c>
      <c r="C16" s="39">
        <v>0</v>
      </c>
      <c r="D16" s="39">
        <v>12</v>
      </c>
      <c r="E16" s="20">
        <f t="shared" si="0"/>
        <v>12</v>
      </c>
      <c r="F16" s="39">
        <v>0</v>
      </c>
      <c r="G16" s="39">
        <v>0</v>
      </c>
      <c r="H16" s="39">
        <v>6</v>
      </c>
      <c r="I16" s="19">
        <f t="shared" si="1"/>
        <v>6</v>
      </c>
      <c r="J16" s="76">
        <f t="shared" si="10"/>
        <v>-0.5</v>
      </c>
      <c r="K16" s="34">
        <f t="shared" si="2"/>
        <v>0</v>
      </c>
      <c r="L16" s="34">
        <f t="shared" si="3"/>
        <v>0</v>
      </c>
      <c r="M16" s="34">
        <f t="shared" si="4"/>
        <v>1</v>
      </c>
      <c r="N16" s="70">
        <f t="shared" si="5"/>
        <v>1.3525359626632446E-4</v>
      </c>
      <c r="O16" s="34">
        <f t="shared" si="6"/>
        <v>0</v>
      </c>
      <c r="P16" s="34">
        <f t="shared" si="7"/>
        <v>0</v>
      </c>
      <c r="Q16" s="34">
        <f t="shared" si="8"/>
        <v>1</v>
      </c>
      <c r="R16" s="77">
        <f t="shared" si="9"/>
        <v>1.9926235271593842E-5</v>
      </c>
      <c r="S16"/>
      <c r="T16"/>
      <c r="U16"/>
      <c r="V16"/>
      <c r="W16"/>
    </row>
    <row r="17" spans="1:23" s="24" customFormat="1" ht="15.95" customHeight="1">
      <c r="A17" s="18" t="s">
        <v>44</v>
      </c>
      <c r="B17" s="39">
        <v>6066</v>
      </c>
      <c r="C17" s="39">
        <v>0</v>
      </c>
      <c r="D17" s="39">
        <v>0</v>
      </c>
      <c r="E17" s="20">
        <f t="shared" si="0"/>
        <v>6066</v>
      </c>
      <c r="F17" s="39">
        <v>1183</v>
      </c>
      <c r="G17" s="39">
        <v>0</v>
      </c>
      <c r="H17" s="39">
        <v>0</v>
      </c>
      <c r="I17" s="19">
        <f t="shared" si="1"/>
        <v>1183</v>
      </c>
      <c r="J17" s="76">
        <f t="shared" si="10"/>
        <v>-0.80497856907352461</v>
      </c>
      <c r="K17" s="34">
        <f t="shared" si="2"/>
        <v>0.60416972727204821</v>
      </c>
      <c r="L17" s="34">
        <f t="shared" si="3"/>
        <v>0</v>
      </c>
      <c r="M17" s="34">
        <f t="shared" si="4"/>
        <v>0</v>
      </c>
      <c r="N17" s="70">
        <f t="shared" si="5"/>
        <v>6.8370692912627012E-2</v>
      </c>
      <c r="O17" s="34">
        <f t="shared" si="6"/>
        <v>4.7210468013662979E-2</v>
      </c>
      <c r="P17" s="34">
        <f t="shared" si="7"/>
        <v>0</v>
      </c>
      <c r="Q17" s="34">
        <f t="shared" si="8"/>
        <v>0</v>
      </c>
      <c r="R17" s="77">
        <f t="shared" si="9"/>
        <v>3.9287893877159195E-3</v>
      </c>
      <c r="S17"/>
      <c r="T17"/>
      <c r="U17"/>
      <c r="V17"/>
      <c r="W17"/>
    </row>
    <row r="18" spans="1:23" s="24" customFormat="1" ht="15.95" customHeight="1">
      <c r="A18" s="18" t="s">
        <v>39</v>
      </c>
      <c r="B18" s="39">
        <v>0</v>
      </c>
      <c r="C18" s="39">
        <v>0</v>
      </c>
      <c r="D18" s="39">
        <v>0</v>
      </c>
      <c r="E18" s="20">
        <f t="shared" si="0"/>
        <v>0</v>
      </c>
      <c r="F18" s="39">
        <v>0</v>
      </c>
      <c r="G18" s="39">
        <v>0</v>
      </c>
      <c r="H18" s="39">
        <v>0</v>
      </c>
      <c r="I18" s="19">
        <f t="shared" si="1"/>
        <v>0</v>
      </c>
      <c r="J18" s="76">
        <f t="shared" si="10"/>
        <v>0</v>
      </c>
      <c r="K18" s="34">
        <f t="shared" si="2"/>
        <v>0</v>
      </c>
      <c r="L18" s="34">
        <f t="shared" si="3"/>
        <v>0</v>
      </c>
      <c r="M18" s="34">
        <f t="shared" si="4"/>
        <v>0</v>
      </c>
      <c r="N18" s="70">
        <f t="shared" si="5"/>
        <v>0</v>
      </c>
      <c r="O18" s="34">
        <f t="shared" si="6"/>
        <v>0</v>
      </c>
      <c r="P18" s="34">
        <f t="shared" si="7"/>
        <v>0</v>
      </c>
      <c r="Q18" s="34">
        <f t="shared" si="8"/>
        <v>0</v>
      </c>
      <c r="R18" s="77">
        <f t="shared" si="9"/>
        <v>0</v>
      </c>
      <c r="S18"/>
      <c r="T18"/>
      <c r="U18"/>
      <c r="V18"/>
      <c r="W18"/>
    </row>
    <row r="19" spans="1:23" s="24" customFormat="1" ht="15.95" customHeight="1" thickBot="1">
      <c r="A19" s="18" t="s">
        <v>13</v>
      </c>
      <c r="B19" s="39">
        <v>0</v>
      </c>
      <c r="C19" s="39">
        <v>0</v>
      </c>
      <c r="D19" s="39">
        <v>0</v>
      </c>
      <c r="E19" s="81">
        <f t="shared" si="0"/>
        <v>0</v>
      </c>
      <c r="F19" s="39">
        <v>0</v>
      </c>
      <c r="G19" s="39">
        <v>0</v>
      </c>
      <c r="H19" s="39">
        <v>0</v>
      </c>
      <c r="I19" s="19">
        <f t="shared" si="1"/>
        <v>0</v>
      </c>
      <c r="J19" s="76">
        <f t="shared" si="10"/>
        <v>0</v>
      </c>
      <c r="K19" s="34">
        <f t="shared" si="2"/>
        <v>0</v>
      </c>
      <c r="L19" s="34">
        <f t="shared" si="3"/>
        <v>0</v>
      </c>
      <c r="M19" s="34">
        <f>IF(D$20&gt;0,D19/ D$20, 0)</f>
        <v>0</v>
      </c>
      <c r="N19" s="70">
        <f t="shared" si="5"/>
        <v>0</v>
      </c>
      <c r="O19" s="34">
        <f t="shared" si="6"/>
        <v>0</v>
      </c>
      <c r="P19" s="34">
        <f t="shared" si="7"/>
        <v>0</v>
      </c>
      <c r="Q19" s="34">
        <f t="shared" si="8"/>
        <v>0</v>
      </c>
      <c r="R19" s="77">
        <f t="shared" si="9"/>
        <v>0</v>
      </c>
      <c r="S19"/>
      <c r="T19"/>
      <c r="U19"/>
      <c r="V19"/>
      <c r="W19"/>
    </row>
    <row r="20" spans="1:23" ht="15.95" customHeight="1" thickBot="1">
      <c r="A20" s="5" t="s">
        <v>8</v>
      </c>
      <c r="B20" s="6">
        <f t="shared" ref="B20:I20" si="11">SUM(B9:B19)</f>
        <v>10040.225</v>
      </c>
      <c r="C20" s="6">
        <f t="shared" si="11"/>
        <v>78670</v>
      </c>
      <c r="D20" s="6">
        <f t="shared" si="11"/>
        <v>12</v>
      </c>
      <c r="E20" s="7">
        <f t="shared" si="11"/>
        <v>88722.225000000006</v>
      </c>
      <c r="F20" s="6">
        <f t="shared" si="11"/>
        <v>25058.001959599998</v>
      </c>
      <c r="G20" s="6">
        <f t="shared" si="11"/>
        <v>276046.56499999994</v>
      </c>
      <c r="H20" s="6">
        <f t="shared" si="11"/>
        <v>6</v>
      </c>
      <c r="I20" s="6">
        <f t="shared" si="11"/>
        <v>301110.56695959996</v>
      </c>
      <c r="J20" s="78">
        <f t="shared" si="10"/>
        <v>2.393857254589816</v>
      </c>
      <c r="K20" s="8">
        <f t="shared" ref="K20:R20" si="12">SUM(K9:K19)</f>
        <v>1</v>
      </c>
      <c r="L20" s="8">
        <f t="shared" si="12"/>
        <v>1</v>
      </c>
      <c r="M20" s="8">
        <f t="shared" si="12"/>
        <v>1</v>
      </c>
      <c r="N20" s="9">
        <f t="shared" si="12"/>
        <v>1</v>
      </c>
      <c r="O20" s="8">
        <f t="shared" si="12"/>
        <v>1</v>
      </c>
      <c r="P20" s="8">
        <f t="shared" si="12"/>
        <v>1</v>
      </c>
      <c r="Q20" s="8">
        <f t="shared" si="12"/>
        <v>1</v>
      </c>
      <c r="R20" s="10">
        <f t="shared" si="12"/>
        <v>0.99999999999999989</v>
      </c>
    </row>
    <row r="21" spans="1:23" ht="15.95" customHeight="1">
      <c r="A21" s="2"/>
      <c r="B21" s="1"/>
      <c r="C21" s="1"/>
      <c r="D21" s="1"/>
      <c r="E21" s="1"/>
      <c r="F21" s="1"/>
      <c r="G21" s="1"/>
      <c r="H21" s="1"/>
      <c r="I21" s="1"/>
      <c r="J21" s="1"/>
      <c r="K21" s="1"/>
      <c r="L21" s="1"/>
      <c r="M21" s="1"/>
      <c r="N21" s="1"/>
      <c r="O21" s="1"/>
      <c r="P21" s="1"/>
      <c r="Q21" s="1"/>
      <c r="R21" s="1"/>
      <c r="S21" s="1"/>
      <c r="T21" s="1"/>
      <c r="U21" s="1"/>
      <c r="V21" s="1"/>
      <c r="W21" s="1"/>
    </row>
    <row r="22" spans="1:23" ht="15.95" customHeight="1">
      <c r="A22" s="37"/>
      <c r="B22" s="1"/>
      <c r="C22" s="1"/>
      <c r="D22" s="1"/>
      <c r="E22" s="1"/>
      <c r="F22" s="1"/>
      <c r="G22" s="1"/>
      <c r="H22" s="1"/>
      <c r="I22" s="1"/>
      <c r="J22" s="1"/>
      <c r="K22" s="1"/>
      <c r="L22" s="1"/>
      <c r="M22" s="1"/>
      <c r="N22" s="1"/>
      <c r="O22" s="1"/>
      <c r="P22" s="1"/>
      <c r="Q22" s="1"/>
      <c r="R22" s="1"/>
      <c r="S22" s="1"/>
      <c r="T22" s="1"/>
      <c r="U22" s="1"/>
      <c r="V22" s="1"/>
      <c r="W22" s="1"/>
    </row>
    <row r="23" spans="1:23" ht="15.95" customHeight="1">
      <c r="A23" s="1"/>
      <c r="B23" s="1"/>
      <c r="C23" s="1"/>
      <c r="D23" s="1"/>
      <c r="E23" s="1"/>
      <c r="F23" s="1"/>
      <c r="G23" s="1"/>
      <c r="H23" s="1"/>
      <c r="I23" s="1"/>
      <c r="J23" s="1"/>
      <c r="K23" s="1"/>
      <c r="L23" s="1"/>
      <c r="M23" s="1"/>
      <c r="N23" s="1"/>
      <c r="O23" s="1"/>
      <c r="P23" s="1"/>
      <c r="Q23" s="1"/>
      <c r="R23" s="1"/>
      <c r="S23" s="1"/>
      <c r="T23" s="1"/>
      <c r="U23" s="1"/>
      <c r="V23" s="1"/>
      <c r="W23" s="1"/>
    </row>
    <row r="24" spans="1:23" ht="15.95" customHeight="1">
      <c r="A24" s="1"/>
      <c r="B24" s="1"/>
      <c r="C24" s="1"/>
      <c r="D24" s="1"/>
      <c r="E24" s="1"/>
      <c r="F24" s="1"/>
      <c r="G24" s="1"/>
      <c r="H24" s="1"/>
      <c r="I24" s="1"/>
      <c r="J24" s="1"/>
      <c r="K24" s="1"/>
      <c r="L24" s="1"/>
      <c r="M24" s="1"/>
      <c r="N24" s="1"/>
      <c r="O24" s="1"/>
      <c r="P24" s="1"/>
      <c r="Q24" s="1"/>
      <c r="R24" s="1"/>
      <c r="S24" s="1"/>
      <c r="T24" s="1"/>
      <c r="U24" s="1"/>
      <c r="V24" s="1"/>
      <c r="W24" s="1"/>
    </row>
    <row r="25" spans="1:23" ht="15.95" customHeight="1">
      <c r="A25" s="90" t="s">
        <v>51</v>
      </c>
      <c r="B25" s="90"/>
      <c r="C25" s="90"/>
      <c r="D25" s="90"/>
      <c r="E25" s="90"/>
      <c r="F25" s="90"/>
      <c r="G25" s="90"/>
      <c r="H25" s="90"/>
      <c r="I25" s="90"/>
      <c r="J25" s="90"/>
      <c r="K25" s="90"/>
      <c r="L25" s="90"/>
      <c r="M25" s="90"/>
      <c r="N25" s="90"/>
      <c r="O25" s="90"/>
      <c r="P25" s="90"/>
      <c r="Q25" s="90"/>
      <c r="R25" s="90"/>
      <c r="S25" s="1"/>
      <c r="T25" s="1"/>
      <c r="U25" s="1"/>
      <c r="V25" s="1"/>
      <c r="W25" s="1"/>
    </row>
    <row r="26" spans="1:23" ht="15.95" customHeight="1" thickBot="1">
      <c r="A26" s="1"/>
      <c r="B26" s="1"/>
      <c r="C26" s="2"/>
      <c r="D26" s="2"/>
      <c r="E26" s="1"/>
      <c r="F26" s="1"/>
      <c r="G26" s="1"/>
      <c r="H26" s="1"/>
      <c r="I26" s="1"/>
      <c r="J26" s="1"/>
      <c r="K26" s="1"/>
      <c r="L26" s="1"/>
      <c r="M26" s="1"/>
      <c r="N26" s="1"/>
      <c r="O26" s="1"/>
      <c r="P26" s="1"/>
      <c r="Q26" s="1"/>
      <c r="R26" s="1"/>
      <c r="S26" s="1"/>
      <c r="T26" s="1"/>
      <c r="U26" s="1"/>
      <c r="V26" s="1"/>
      <c r="W26" s="1"/>
    </row>
    <row r="27" spans="1:23" ht="15.95" customHeight="1">
      <c r="A27" s="48" t="s">
        <v>12</v>
      </c>
      <c r="B27" s="49"/>
      <c r="C27" s="49"/>
      <c r="D27" s="49"/>
      <c r="E27" s="49"/>
      <c r="F27" s="49"/>
      <c r="G27" s="49"/>
      <c r="H27" s="49"/>
      <c r="I27" s="49"/>
      <c r="J27" s="49"/>
      <c r="K27" s="49"/>
      <c r="L27" s="49"/>
      <c r="M27" s="49"/>
      <c r="N27" s="49"/>
      <c r="O27" s="49"/>
      <c r="P27" s="49"/>
      <c r="Q27" s="49"/>
      <c r="R27" s="64"/>
      <c r="S27" s="1"/>
      <c r="T27" s="1"/>
      <c r="U27" s="1"/>
      <c r="V27" s="1"/>
      <c r="W27" s="1"/>
    </row>
    <row r="28" spans="1:23" ht="15.95" customHeight="1">
      <c r="A28" s="54"/>
      <c r="B28" s="83" t="s">
        <v>37</v>
      </c>
      <c r="C28" s="84"/>
      <c r="D28" s="84"/>
      <c r="E28" s="84"/>
      <c r="F28" s="84"/>
      <c r="G28" s="84"/>
      <c r="H28" s="84"/>
      <c r="I28" s="85"/>
      <c r="J28" s="65"/>
      <c r="K28" s="83" t="s">
        <v>35</v>
      </c>
      <c r="L28" s="84"/>
      <c r="M28" s="84"/>
      <c r="N28" s="84"/>
      <c r="O28" s="84"/>
      <c r="P28" s="84"/>
      <c r="Q28" s="84"/>
      <c r="R28" s="91"/>
    </row>
    <row r="29" spans="1:23" ht="15.95" customHeight="1">
      <c r="A29" s="54"/>
      <c r="B29" s="83">
        <f>+B7</f>
        <v>2019</v>
      </c>
      <c r="C29" s="84"/>
      <c r="D29" s="84"/>
      <c r="E29" s="85"/>
      <c r="F29" s="83">
        <f>+F7</f>
        <v>2020</v>
      </c>
      <c r="G29" s="84"/>
      <c r="H29" s="84"/>
      <c r="I29" s="85"/>
      <c r="J29" s="66" t="s">
        <v>5</v>
      </c>
      <c r="K29" s="83">
        <f>+B29</f>
        <v>2019</v>
      </c>
      <c r="L29" s="84"/>
      <c r="M29" s="84"/>
      <c r="N29" s="85"/>
      <c r="O29" s="83">
        <f>+F29</f>
        <v>2020</v>
      </c>
      <c r="P29" s="84"/>
      <c r="Q29" s="84"/>
      <c r="R29" s="91"/>
    </row>
    <row r="30" spans="1:23" ht="15.95" customHeight="1" thickBot="1">
      <c r="A30" s="58" t="s">
        <v>0</v>
      </c>
      <c r="B30" s="59" t="s">
        <v>27</v>
      </c>
      <c r="C30" s="59" t="s">
        <v>26</v>
      </c>
      <c r="D30" s="59" t="s">
        <v>19</v>
      </c>
      <c r="E30" s="60" t="s">
        <v>4</v>
      </c>
      <c r="F30" s="59" t="s">
        <v>27</v>
      </c>
      <c r="G30" s="59" t="s">
        <v>26</v>
      </c>
      <c r="H30" s="59" t="s">
        <v>19</v>
      </c>
      <c r="I30" s="59" t="s">
        <v>4</v>
      </c>
      <c r="J30" s="67" t="s">
        <v>6</v>
      </c>
      <c r="K30" s="59" t="s">
        <v>27</v>
      </c>
      <c r="L30" s="59" t="s">
        <v>26</v>
      </c>
      <c r="M30" s="59" t="s">
        <v>19</v>
      </c>
      <c r="N30" s="60" t="s">
        <v>4</v>
      </c>
      <c r="O30" s="59" t="s">
        <v>27</v>
      </c>
      <c r="P30" s="59" t="s">
        <v>26</v>
      </c>
      <c r="Q30" s="59" t="s">
        <v>19</v>
      </c>
      <c r="R30" s="68" t="s">
        <v>4</v>
      </c>
    </row>
    <row r="31" spans="1:23" ht="15.95" customHeight="1" thickTop="1">
      <c r="A31" s="18" t="s">
        <v>29</v>
      </c>
      <c r="B31" s="38">
        <v>0</v>
      </c>
      <c r="C31" s="39">
        <v>0</v>
      </c>
      <c r="D31" s="39">
        <v>15</v>
      </c>
      <c r="E31" s="19">
        <f t="shared" ref="E31:E41" si="13">SUM(B31:D31)</f>
        <v>15</v>
      </c>
      <c r="F31" s="38">
        <v>0</v>
      </c>
      <c r="G31" s="39">
        <v>0</v>
      </c>
      <c r="H31" s="39">
        <v>192</v>
      </c>
      <c r="I31" s="19">
        <f t="shared" ref="I31:I41" si="14">SUM(F31:H31)</f>
        <v>192</v>
      </c>
      <c r="J31" s="76">
        <f t="shared" ref="J31:J41" si="15">IF(+E31&gt;0,(+I31-E31)/E31,0)</f>
        <v>11.8</v>
      </c>
      <c r="K31" s="34">
        <f t="shared" ref="K31:K41" si="16">+B31/$B$42</f>
        <v>0</v>
      </c>
      <c r="L31" s="34">
        <f t="shared" ref="L31:L41" si="17">+C31/$C$42</f>
        <v>0</v>
      </c>
      <c r="M31" s="34">
        <f t="shared" ref="M31:M41" si="18">+D31/$D$42</f>
        <v>1</v>
      </c>
      <c r="N31" s="70">
        <f t="shared" ref="N31:N41" si="19">+E31/$E$42</f>
        <v>2.3497752254602715E-6</v>
      </c>
      <c r="O31" s="34">
        <f t="shared" ref="O31:O41" si="20">+F31/$F$42</f>
        <v>0</v>
      </c>
      <c r="P31" s="34">
        <f t="shared" ref="P31:P41" si="21">+G31/$G$42</f>
        <v>0</v>
      </c>
      <c r="Q31" s="34">
        <f t="shared" ref="Q31:Q41" si="22">IF(H$42 &gt; 0,H31/H$42,0)</f>
        <v>1</v>
      </c>
      <c r="R31" s="77">
        <f t="shared" ref="R31:R41" si="23">+I31/$I$42</f>
        <v>2.3214084480016727E-5</v>
      </c>
    </row>
    <row r="32" spans="1:23" ht="15.95" customHeight="1">
      <c r="A32" s="18" t="s">
        <v>14</v>
      </c>
      <c r="B32" s="38">
        <v>727</v>
      </c>
      <c r="C32" s="39">
        <v>4024245</v>
      </c>
      <c r="D32" s="39">
        <v>0</v>
      </c>
      <c r="E32" s="19">
        <f t="shared" si="13"/>
        <v>4024972</v>
      </c>
      <c r="F32" s="38">
        <v>468.589</v>
      </c>
      <c r="G32" s="39">
        <v>5605148.0904400004</v>
      </c>
      <c r="H32" s="39">
        <v>0</v>
      </c>
      <c r="I32" s="19">
        <f t="shared" si="14"/>
        <v>5605616.6794400001</v>
      </c>
      <c r="J32" s="76">
        <f t="shared" si="15"/>
        <v>0.39270948454796706</v>
      </c>
      <c r="K32" s="34">
        <f t="shared" si="16"/>
        <v>9.4165336282475405E-4</v>
      </c>
      <c r="L32" s="34">
        <f t="shared" si="17"/>
        <v>0.71713889692789556</v>
      </c>
      <c r="M32" s="34">
        <f t="shared" si="18"/>
        <v>0</v>
      </c>
      <c r="N32" s="70">
        <f t="shared" si="19"/>
        <v>0.63051863258475194</v>
      </c>
      <c r="O32" s="34">
        <f t="shared" si="20"/>
        <v>5.8729059815444381E-4</v>
      </c>
      <c r="P32" s="34">
        <f t="shared" si="21"/>
        <v>0.75007673327136415</v>
      </c>
      <c r="Q32" s="34">
        <f t="shared" si="22"/>
        <v>0</v>
      </c>
      <c r="R32" s="77">
        <f t="shared" si="23"/>
        <v>0.67775655812036983</v>
      </c>
    </row>
    <row r="33" spans="1:18" ht="15.95" customHeight="1">
      <c r="A33" s="18" t="s">
        <v>17</v>
      </c>
      <c r="B33" s="38">
        <v>32558.393</v>
      </c>
      <c r="C33" s="39">
        <v>0</v>
      </c>
      <c r="D33" s="39">
        <v>0</v>
      </c>
      <c r="E33" s="19">
        <f t="shared" si="13"/>
        <v>32558.393</v>
      </c>
      <c r="F33" s="38">
        <v>31713</v>
      </c>
      <c r="G33" s="39">
        <v>0</v>
      </c>
      <c r="H33" s="39">
        <v>0</v>
      </c>
      <c r="I33" s="19">
        <f t="shared" si="14"/>
        <v>31713</v>
      </c>
      <c r="J33" s="76">
        <f t="shared" si="15"/>
        <v>-2.5965440001906728E-2</v>
      </c>
      <c r="K33" s="34">
        <f t="shared" si="16"/>
        <v>4.2171554685859605E-2</v>
      </c>
      <c r="L33" s="34">
        <f t="shared" si="17"/>
        <v>0</v>
      </c>
      <c r="M33" s="34">
        <f t="shared" si="18"/>
        <v>0</v>
      </c>
      <c r="N33" s="70">
        <f t="shared" si="19"/>
        <v>5.1003270168132747E-3</v>
      </c>
      <c r="O33" s="34">
        <f t="shared" si="20"/>
        <v>3.9746444622626387E-2</v>
      </c>
      <c r="P33" s="34">
        <f t="shared" si="21"/>
        <v>0</v>
      </c>
      <c r="Q33" s="34">
        <f t="shared" si="22"/>
        <v>0</v>
      </c>
      <c r="R33" s="77">
        <f t="shared" si="23"/>
        <v>3.8343138599727629E-3</v>
      </c>
    </row>
    <row r="34" spans="1:18" ht="15.95" customHeight="1">
      <c r="A34" s="18" t="s">
        <v>20</v>
      </c>
      <c r="B34" s="38">
        <v>30060</v>
      </c>
      <c r="C34" s="39">
        <v>0</v>
      </c>
      <c r="D34" s="39">
        <v>0</v>
      </c>
      <c r="E34" s="19">
        <f t="shared" si="13"/>
        <v>30060</v>
      </c>
      <c r="F34" s="38">
        <v>29786</v>
      </c>
      <c r="G34" s="39">
        <v>0</v>
      </c>
      <c r="H34" s="39">
        <v>0</v>
      </c>
      <c r="I34" s="19">
        <f t="shared" si="14"/>
        <v>29786</v>
      </c>
      <c r="J34" s="76">
        <f t="shared" si="15"/>
        <v>-9.1151031270791747E-3</v>
      </c>
      <c r="K34" s="34">
        <f t="shared" si="16"/>
        <v>3.8935488427114313E-2</v>
      </c>
      <c r="L34" s="34">
        <f t="shared" si="17"/>
        <v>0</v>
      </c>
      <c r="M34" s="34">
        <f t="shared" si="18"/>
        <v>0</v>
      </c>
      <c r="N34" s="70">
        <f t="shared" si="19"/>
        <v>4.7089495518223843E-3</v>
      </c>
      <c r="O34" s="34">
        <f t="shared" si="20"/>
        <v>3.7331302605541877E-2</v>
      </c>
      <c r="P34" s="34">
        <f t="shared" si="21"/>
        <v>0</v>
      </c>
      <c r="Q34" s="34">
        <f t="shared" si="22"/>
        <v>0</v>
      </c>
      <c r="R34" s="77">
        <f t="shared" si="23"/>
        <v>3.601326668342595E-3</v>
      </c>
    </row>
    <row r="35" spans="1:18" ht="15.95" customHeight="1">
      <c r="A35" s="18" t="s">
        <v>28</v>
      </c>
      <c r="B35" s="38">
        <v>5110</v>
      </c>
      <c r="C35" s="39">
        <v>24</v>
      </c>
      <c r="D35" s="39">
        <v>0</v>
      </c>
      <c r="E35" s="19">
        <f t="shared" si="13"/>
        <v>5134</v>
      </c>
      <c r="F35" s="38">
        <v>6777.0019595999993</v>
      </c>
      <c r="G35" s="39">
        <v>4312.5854135999998</v>
      </c>
      <c r="H35" s="39">
        <v>0</v>
      </c>
      <c r="I35" s="19">
        <f t="shared" si="14"/>
        <v>11089.5873732</v>
      </c>
      <c r="J35" s="76">
        <f t="shared" si="15"/>
        <v>1.1600287053369693</v>
      </c>
      <c r="K35" s="34">
        <f t="shared" si="16"/>
        <v>6.6187739807902247E-3</v>
      </c>
      <c r="L35" s="34">
        <f t="shared" si="17"/>
        <v>4.2769099610658633E-6</v>
      </c>
      <c r="M35" s="34">
        <f t="shared" si="18"/>
        <v>0</v>
      </c>
      <c r="N35" s="70">
        <f t="shared" si="19"/>
        <v>8.0424973383420222E-4</v>
      </c>
      <c r="O35" s="34">
        <f t="shared" si="20"/>
        <v>8.4937323209621253E-3</v>
      </c>
      <c r="P35" s="34">
        <f t="shared" si="21"/>
        <v>5.771069607427438E-4</v>
      </c>
      <c r="Q35" s="34">
        <f t="shared" si="22"/>
        <v>0</v>
      </c>
      <c r="R35" s="77">
        <f t="shared" si="23"/>
        <v>1.3408053027603728E-3</v>
      </c>
    </row>
    <row r="36" spans="1:18" ht="15.95" customHeight="1">
      <c r="A36" s="18" t="s">
        <v>25</v>
      </c>
      <c r="B36" s="38">
        <v>176619</v>
      </c>
      <c r="C36" s="39">
        <v>1587259</v>
      </c>
      <c r="D36" s="39">
        <v>0</v>
      </c>
      <c r="E36" s="19">
        <f t="shared" si="13"/>
        <v>1763878</v>
      </c>
      <c r="F36" s="38">
        <v>194472</v>
      </c>
      <c r="G36" s="39">
        <v>1863305.5649999999</v>
      </c>
      <c r="H36" s="39">
        <v>0</v>
      </c>
      <c r="I36" s="19">
        <f t="shared" si="14"/>
        <v>2057777.5649999999</v>
      </c>
      <c r="J36" s="76">
        <f t="shared" si="15"/>
        <v>0.16662125441782252</v>
      </c>
      <c r="K36" s="34">
        <f t="shared" si="16"/>
        <v>0.22876736628438135</v>
      </c>
      <c r="L36" s="34">
        <f t="shared" si="17"/>
        <v>0.28285682616214336</v>
      </c>
      <c r="M36" s="34">
        <f t="shared" si="18"/>
        <v>0</v>
      </c>
      <c r="N36" s="70">
        <f t="shared" si="19"/>
        <v>0.27631445500896085</v>
      </c>
      <c r="O36" s="34">
        <f t="shared" si="20"/>
        <v>0.24373507957781976</v>
      </c>
      <c r="P36" s="34">
        <f t="shared" si="21"/>
        <v>0.24934615976789312</v>
      </c>
      <c r="Q36" s="34">
        <f t="shared" si="22"/>
        <v>0</v>
      </c>
      <c r="R36" s="77">
        <f t="shared" si="23"/>
        <v>0.24879907414058913</v>
      </c>
    </row>
    <row r="37" spans="1:18" ht="15.95" customHeight="1">
      <c r="A37" s="18" t="s">
        <v>7</v>
      </c>
      <c r="B37" s="38">
        <v>184.91267999999999</v>
      </c>
      <c r="C37" s="39">
        <v>0</v>
      </c>
      <c r="D37" s="39">
        <v>0</v>
      </c>
      <c r="E37" s="19">
        <f t="shared" si="13"/>
        <v>184.91267999999999</v>
      </c>
      <c r="F37" s="38">
        <v>211.09518</v>
      </c>
      <c r="G37" s="39">
        <v>0</v>
      </c>
      <c r="H37" s="39">
        <v>0</v>
      </c>
      <c r="I37" s="19">
        <f t="shared" si="14"/>
        <v>211.09518</v>
      </c>
      <c r="J37" s="76">
        <f t="shared" si="15"/>
        <v>0.14159385932863017</v>
      </c>
      <c r="K37" s="34">
        <f t="shared" si="16"/>
        <v>2.3950983074406826E-4</v>
      </c>
      <c r="L37" s="34">
        <f t="shared" si="17"/>
        <v>0</v>
      </c>
      <c r="M37" s="34">
        <f t="shared" si="18"/>
        <v>0</v>
      </c>
      <c r="N37" s="70">
        <f t="shared" si="19"/>
        <v>2.89668822891642E-5</v>
      </c>
      <c r="O37" s="34">
        <f t="shared" si="20"/>
        <v>2.6456919502958876E-4</v>
      </c>
      <c r="P37" s="34">
        <f t="shared" si="21"/>
        <v>0</v>
      </c>
      <c r="Q37" s="34">
        <f t="shared" si="22"/>
        <v>0</v>
      </c>
      <c r="R37" s="77">
        <f t="shared" si="23"/>
        <v>2.5522819488772591E-5</v>
      </c>
    </row>
    <row r="38" spans="1:18" ht="15.95" customHeight="1">
      <c r="A38" s="18" t="s">
        <v>18</v>
      </c>
      <c r="B38" s="38">
        <v>0</v>
      </c>
      <c r="C38" s="39">
        <v>0</v>
      </c>
      <c r="D38" s="39">
        <v>0</v>
      </c>
      <c r="E38" s="19">
        <f t="shared" si="13"/>
        <v>0</v>
      </c>
      <c r="F38" s="38">
        <v>0</v>
      </c>
      <c r="G38" s="39">
        <v>0</v>
      </c>
      <c r="H38" s="39">
        <v>0</v>
      </c>
      <c r="I38" s="19">
        <f t="shared" si="14"/>
        <v>0</v>
      </c>
      <c r="J38" s="76">
        <f t="shared" si="15"/>
        <v>0</v>
      </c>
      <c r="K38" s="34">
        <f t="shared" si="16"/>
        <v>0</v>
      </c>
      <c r="L38" s="34">
        <f t="shared" si="17"/>
        <v>0</v>
      </c>
      <c r="M38" s="34">
        <f t="shared" si="18"/>
        <v>0</v>
      </c>
      <c r="N38" s="70">
        <f t="shared" si="19"/>
        <v>0</v>
      </c>
      <c r="O38" s="34">
        <f t="shared" si="20"/>
        <v>0</v>
      </c>
      <c r="P38" s="34">
        <f t="shared" si="21"/>
        <v>0</v>
      </c>
      <c r="Q38" s="34">
        <f t="shared" si="22"/>
        <v>0</v>
      </c>
      <c r="R38" s="77">
        <f t="shared" si="23"/>
        <v>0</v>
      </c>
    </row>
    <row r="39" spans="1:18" ht="15.95" customHeight="1">
      <c r="A39" s="18" t="s">
        <v>44</v>
      </c>
      <c r="B39" s="38">
        <v>184096</v>
      </c>
      <c r="C39" s="39">
        <v>0</v>
      </c>
      <c r="D39" s="39">
        <v>0</v>
      </c>
      <c r="E39" s="19">
        <f t="shared" si="13"/>
        <v>184096</v>
      </c>
      <c r="F39" s="38">
        <v>157873</v>
      </c>
      <c r="G39" s="39">
        <v>0</v>
      </c>
      <c r="H39" s="39">
        <v>0</v>
      </c>
      <c r="I39" s="19">
        <f t="shared" si="14"/>
        <v>157873</v>
      </c>
      <c r="J39" s="76">
        <f t="shared" si="15"/>
        <v>-0.14244198678950112</v>
      </c>
      <c r="K39" s="34">
        <f t="shared" si="16"/>
        <v>0.23845201854551021</v>
      </c>
      <c r="L39" s="34">
        <f t="shared" si="17"/>
        <v>0</v>
      </c>
      <c r="M39" s="34">
        <f t="shared" si="18"/>
        <v>0</v>
      </c>
      <c r="N39" s="70">
        <f t="shared" si="19"/>
        <v>2.8838947993755609E-2</v>
      </c>
      <c r="O39" s="34">
        <f t="shared" si="20"/>
        <v>0.19786492769236261</v>
      </c>
      <c r="P39" s="34">
        <f t="shared" si="21"/>
        <v>0</v>
      </c>
      <c r="Q39" s="34">
        <f t="shared" si="22"/>
        <v>0</v>
      </c>
      <c r="R39" s="77">
        <f t="shared" si="23"/>
        <v>1.9087901870383756E-2</v>
      </c>
    </row>
    <row r="40" spans="1:18" ht="15.95" customHeight="1">
      <c r="A40" s="18" t="s">
        <v>32</v>
      </c>
      <c r="B40" s="38">
        <v>51086</v>
      </c>
      <c r="C40" s="39">
        <v>0</v>
      </c>
      <c r="D40" s="39">
        <v>0</v>
      </c>
      <c r="E40" s="19">
        <f t="shared" si="13"/>
        <v>51086</v>
      </c>
      <c r="F40" s="38">
        <v>76485</v>
      </c>
      <c r="G40" s="39">
        <v>0</v>
      </c>
      <c r="H40" s="39">
        <v>0</v>
      </c>
      <c r="I40" s="19">
        <f t="shared" si="14"/>
        <v>76485</v>
      </c>
      <c r="J40" s="76">
        <f t="shared" si="15"/>
        <v>0.49718122381865876</v>
      </c>
      <c r="K40" s="34">
        <f t="shared" si="16"/>
        <v>6.6169606180557616E-2</v>
      </c>
      <c r="L40" s="34">
        <f t="shared" si="17"/>
        <v>0</v>
      </c>
      <c r="M40" s="34">
        <f t="shared" si="18"/>
        <v>0</v>
      </c>
      <c r="N40" s="70">
        <f t="shared" si="19"/>
        <v>8.0027078111908952E-3</v>
      </c>
      <c r="O40" s="34">
        <f t="shared" si="20"/>
        <v>9.5859957019568606E-2</v>
      </c>
      <c r="P40" s="34">
        <f t="shared" si="21"/>
        <v>0</v>
      </c>
      <c r="Q40" s="34">
        <f t="shared" si="22"/>
        <v>0</v>
      </c>
      <c r="R40" s="77">
        <f t="shared" si="23"/>
        <v>9.2475481846566628E-3</v>
      </c>
    </row>
    <row r="41" spans="1:18" ht="15.95" customHeight="1" thickBot="1">
      <c r="A41" s="18" t="s">
        <v>13</v>
      </c>
      <c r="B41" s="38">
        <v>291605</v>
      </c>
      <c r="C41" s="39">
        <v>0</v>
      </c>
      <c r="D41" s="39">
        <v>0</v>
      </c>
      <c r="E41" s="19">
        <f t="shared" si="13"/>
        <v>291605</v>
      </c>
      <c r="F41" s="38">
        <v>300097</v>
      </c>
      <c r="G41" s="39">
        <v>0</v>
      </c>
      <c r="H41" s="39">
        <v>0</v>
      </c>
      <c r="I41" s="19">
        <f t="shared" si="14"/>
        <v>300097</v>
      </c>
      <c r="J41" s="76">
        <f t="shared" si="15"/>
        <v>2.9121585706692273E-2</v>
      </c>
      <c r="K41" s="34">
        <f t="shared" si="16"/>
        <v>0.37770402870221786</v>
      </c>
      <c r="L41" s="34">
        <f t="shared" si="17"/>
        <v>0</v>
      </c>
      <c r="M41" s="34">
        <f t="shared" si="18"/>
        <v>0</v>
      </c>
      <c r="N41" s="70">
        <f t="shared" si="19"/>
        <v>4.5680413641356166E-2</v>
      </c>
      <c r="O41" s="34">
        <f t="shared" si="20"/>
        <v>0.3761166963679346</v>
      </c>
      <c r="P41" s="34">
        <f t="shared" si="21"/>
        <v>0</v>
      </c>
      <c r="Q41" s="34">
        <f t="shared" si="22"/>
        <v>0</v>
      </c>
      <c r="R41" s="77">
        <f t="shared" si="23"/>
        <v>3.6283734948956148E-2</v>
      </c>
    </row>
    <row r="42" spans="1:18" ht="15.95" customHeight="1" thickBot="1">
      <c r="A42" s="5" t="s">
        <v>8</v>
      </c>
      <c r="B42" s="6">
        <f t="shared" ref="B42:I42" si="24">SUM(B31:B41)</f>
        <v>772046.30567999999</v>
      </c>
      <c r="C42" s="6">
        <f t="shared" si="24"/>
        <v>5611528</v>
      </c>
      <c r="D42" s="6">
        <f t="shared" si="24"/>
        <v>15</v>
      </c>
      <c r="E42" s="6">
        <f t="shared" si="24"/>
        <v>6383589.3056800002</v>
      </c>
      <c r="F42" s="12">
        <f t="shared" si="24"/>
        <v>797882.6861396</v>
      </c>
      <c r="G42" s="6">
        <f t="shared" si="24"/>
        <v>7472766.2408536002</v>
      </c>
      <c r="H42" s="6">
        <f t="shared" si="24"/>
        <v>192</v>
      </c>
      <c r="I42" s="6">
        <f t="shared" si="24"/>
        <v>8270840.9269931996</v>
      </c>
      <c r="J42" s="78">
        <f t="shared" ref="J42" si="25">IF(+E42&gt;0,(+I42-E42)/E42,0)</f>
        <v>0.29564114026476573</v>
      </c>
      <c r="K42" s="8">
        <f t="shared" ref="K42:R42" si="26">SUM(K31:K41)</f>
        <v>1</v>
      </c>
      <c r="L42" s="8">
        <f t="shared" si="26"/>
        <v>1</v>
      </c>
      <c r="M42" s="8">
        <f t="shared" si="26"/>
        <v>1</v>
      </c>
      <c r="N42" s="9">
        <f t="shared" si="26"/>
        <v>1.0000000000000002</v>
      </c>
      <c r="O42" s="8">
        <f t="shared" si="26"/>
        <v>1</v>
      </c>
      <c r="P42" s="8">
        <f t="shared" si="26"/>
        <v>1</v>
      </c>
      <c r="Q42" s="8">
        <f t="shared" si="26"/>
        <v>1</v>
      </c>
      <c r="R42" s="10">
        <f t="shared" si="26"/>
        <v>1</v>
      </c>
    </row>
    <row r="45" spans="1:18" ht="15.95" customHeight="1">
      <c r="A45" s="24"/>
    </row>
  </sheetData>
  <sortState xmlns:xlrd2="http://schemas.microsoft.com/office/spreadsheetml/2017/richdata2" ref="A31:R41">
    <sortCondition ref="A31:A41"/>
  </sortState>
  <dataConsolidate/>
  <mergeCells count="14">
    <mergeCell ref="A3:R3"/>
    <mergeCell ref="A25:R25"/>
    <mergeCell ref="B6:I6"/>
    <mergeCell ref="B7:E7"/>
    <mergeCell ref="F7:I7"/>
    <mergeCell ref="K6:R6"/>
    <mergeCell ref="K7:N7"/>
    <mergeCell ref="O7:R7"/>
    <mergeCell ref="B28:I28"/>
    <mergeCell ref="B29:E29"/>
    <mergeCell ref="F29:I29"/>
    <mergeCell ref="K29:N29"/>
    <mergeCell ref="O29:R29"/>
    <mergeCell ref="K28:R28"/>
  </mergeCells>
  <phoneticPr fontId="0" type="noConversion"/>
  <printOptions horizontalCentered="1"/>
  <pageMargins left="0.25" right="0.25" top="0.75" bottom="0.75" header="0.3" footer="0.3"/>
  <pageSetup scale="50" orientation="landscape" r:id="rId1"/>
  <headerFooter alignWithMargins="0">
    <oddHeader>&amp;C2018 SOA LIFE REINSURANCE SURVEY</oddHeader>
    <oddFooter>&amp;CPRELIMINARY DRAFT RESULTS - SUBJECT TO CHANGE&amp;Rpage &amp;P of &amp;N
&amp;D</oddFooter>
  </headerFooter>
  <ignoredErrors>
    <ignoredError sqref="J42 J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3"/>
  <sheetViews>
    <sheetView topLeftCell="A2" zoomScaleNormal="100" workbookViewId="0">
      <selection activeCell="U20" sqref="U20"/>
    </sheetView>
  </sheetViews>
  <sheetFormatPr defaultRowHeight="15.95" customHeight="1"/>
  <cols>
    <col min="1" max="1" width="33.28515625" customWidth="1"/>
    <col min="2" max="2" width="11.7109375" customWidth="1"/>
    <col min="3" max="3" width="10.140625" customWidth="1"/>
    <col min="5" max="5" width="10.42578125" customWidth="1"/>
    <col min="6" max="6" width="10.140625" customWidth="1"/>
    <col min="7" max="7" width="9.85546875" bestFit="1" customWidth="1"/>
    <col min="8" max="8" width="10.5703125" customWidth="1"/>
    <col min="9" max="9" width="9.85546875" customWidth="1"/>
    <col min="10" max="10" width="12.28515625" customWidth="1"/>
    <col min="14" max="14" width="9.7109375" customWidth="1"/>
    <col min="15" max="15" width="9.85546875" customWidth="1"/>
    <col min="25" max="25" width="11.28515625" customWidth="1"/>
    <col min="26" max="27" width="9.7109375" bestFit="1" customWidth="1"/>
  </cols>
  <sheetData>
    <row r="1" spans="1:28" ht="15.95" customHeight="1">
      <c r="A1" s="1"/>
      <c r="B1" s="23"/>
      <c r="C1" s="1"/>
      <c r="D1" s="1"/>
      <c r="E1" s="1"/>
      <c r="F1" s="1"/>
      <c r="G1" s="1"/>
      <c r="H1" s="1"/>
      <c r="I1" s="1"/>
      <c r="J1" s="1"/>
      <c r="K1" s="1"/>
      <c r="L1" s="1"/>
      <c r="M1" s="1"/>
      <c r="N1" s="1"/>
      <c r="O1" s="1"/>
      <c r="P1" s="1"/>
      <c r="Q1" s="1"/>
      <c r="R1" s="1"/>
      <c r="S1" s="1"/>
      <c r="T1" s="1"/>
      <c r="U1" s="1"/>
      <c r="V1" s="1"/>
      <c r="W1" s="1"/>
      <c r="X1" s="1"/>
      <c r="Y1" s="1"/>
      <c r="Z1" s="1"/>
      <c r="AA1" s="1"/>
    </row>
    <row r="2" spans="1:28" ht="15.95" customHeight="1">
      <c r="A2" s="1"/>
      <c r="B2" s="1"/>
      <c r="D2" s="2"/>
      <c r="E2" s="1"/>
      <c r="F2" s="1"/>
      <c r="G2" s="1"/>
      <c r="H2" s="1"/>
      <c r="I2" s="1"/>
      <c r="J2" s="1"/>
      <c r="K2" s="1"/>
      <c r="L2" s="1"/>
      <c r="M2" s="1"/>
      <c r="N2" s="1"/>
      <c r="O2" s="1"/>
      <c r="P2" s="1"/>
      <c r="Q2" s="1"/>
      <c r="R2" s="1"/>
      <c r="S2" s="1"/>
      <c r="T2" s="1"/>
      <c r="U2" s="1"/>
      <c r="V2" s="1"/>
      <c r="W2" s="1"/>
      <c r="X2" s="1"/>
      <c r="Y2" s="1"/>
      <c r="Z2" s="1"/>
      <c r="AA2" s="1"/>
    </row>
    <row r="3" spans="1:28" ht="15.95" customHeight="1">
      <c r="A3" s="90" t="s">
        <v>52</v>
      </c>
      <c r="B3" s="90"/>
      <c r="C3" s="90"/>
      <c r="D3" s="90"/>
      <c r="E3" s="90"/>
      <c r="F3" s="90"/>
      <c r="G3" s="90"/>
      <c r="H3" s="90"/>
      <c r="I3" s="90"/>
      <c r="J3" s="90"/>
      <c r="K3" s="90"/>
      <c r="L3" s="90"/>
      <c r="M3" s="90"/>
      <c r="N3" s="90"/>
      <c r="O3" s="90"/>
      <c r="P3" s="90"/>
      <c r="Q3" s="90"/>
      <c r="R3" s="90"/>
      <c r="S3" s="1"/>
      <c r="T3" s="1"/>
      <c r="U3" s="1"/>
      <c r="V3" s="1"/>
      <c r="W3" s="1"/>
      <c r="X3" s="1"/>
      <c r="Y3" s="1"/>
      <c r="Z3" s="1"/>
      <c r="AA3" s="1"/>
    </row>
    <row r="4" spans="1:28" ht="15.95" customHeight="1" thickBot="1">
      <c r="A4" s="1"/>
      <c r="B4" s="1"/>
      <c r="C4" s="2"/>
      <c r="D4" s="2"/>
      <c r="E4" s="1"/>
      <c r="F4" s="1"/>
      <c r="G4" s="1"/>
      <c r="H4" s="1"/>
      <c r="I4" s="1"/>
      <c r="J4" s="1"/>
      <c r="K4" s="1"/>
      <c r="L4" s="1"/>
      <c r="M4" s="1"/>
      <c r="N4" s="1"/>
      <c r="O4" s="1"/>
      <c r="P4" s="1"/>
      <c r="Q4" s="1"/>
      <c r="R4" s="1"/>
      <c r="S4" s="1"/>
      <c r="T4" s="1"/>
      <c r="U4" s="1"/>
      <c r="V4" s="1"/>
      <c r="W4" s="1"/>
      <c r="X4" s="1"/>
      <c r="Y4" s="1"/>
      <c r="Z4" s="1"/>
      <c r="AA4" s="1"/>
    </row>
    <row r="5" spans="1:28" ht="15.95" customHeight="1">
      <c r="A5" s="48" t="s">
        <v>12</v>
      </c>
      <c r="B5" s="49"/>
      <c r="C5" s="49"/>
      <c r="D5" s="49"/>
      <c r="E5" s="49"/>
      <c r="F5" s="49"/>
      <c r="G5" s="49"/>
      <c r="H5" s="49"/>
      <c r="I5" s="49"/>
      <c r="J5" s="49"/>
      <c r="K5" s="49"/>
      <c r="L5" s="49"/>
      <c r="M5" s="49"/>
      <c r="N5" s="49"/>
      <c r="O5" s="49"/>
      <c r="P5" s="49"/>
      <c r="Q5" s="49"/>
      <c r="R5" s="64"/>
    </row>
    <row r="6" spans="1:28" ht="15.95" customHeight="1">
      <c r="A6" s="54"/>
      <c r="B6" s="83" t="s">
        <v>36</v>
      </c>
      <c r="C6" s="84"/>
      <c r="D6" s="84"/>
      <c r="E6" s="84"/>
      <c r="F6" s="84"/>
      <c r="G6" s="84"/>
      <c r="H6" s="84"/>
      <c r="I6" s="85"/>
      <c r="J6" s="65"/>
      <c r="K6" s="83" t="s">
        <v>35</v>
      </c>
      <c r="L6" s="84"/>
      <c r="M6" s="84"/>
      <c r="N6" s="84"/>
      <c r="O6" s="84"/>
      <c r="P6" s="84"/>
      <c r="Q6" s="84"/>
      <c r="R6" s="91"/>
    </row>
    <row r="7" spans="1:28" ht="15.95" customHeight="1">
      <c r="A7" s="54"/>
      <c r="B7" s="83">
        <f>+usgroup!B7</f>
        <v>2019</v>
      </c>
      <c r="C7" s="84"/>
      <c r="D7" s="84"/>
      <c r="E7" s="85"/>
      <c r="F7" s="83">
        <f>+usgroup!F7</f>
        <v>2020</v>
      </c>
      <c r="G7" s="84"/>
      <c r="H7" s="84"/>
      <c r="I7" s="85"/>
      <c r="J7" s="66" t="s">
        <v>5</v>
      </c>
      <c r="K7" s="83">
        <f>+B7</f>
        <v>2019</v>
      </c>
      <c r="L7" s="84"/>
      <c r="M7" s="84"/>
      <c r="N7" s="85"/>
      <c r="O7" s="83">
        <f>+F7</f>
        <v>2020</v>
      </c>
      <c r="P7" s="84"/>
      <c r="Q7" s="84"/>
      <c r="R7" s="91"/>
    </row>
    <row r="8" spans="1:28" ht="15.95" customHeight="1" thickBot="1">
      <c r="A8" s="58" t="s">
        <v>0</v>
      </c>
      <c r="B8" s="59" t="s">
        <v>27</v>
      </c>
      <c r="C8" s="59" t="s">
        <v>26</v>
      </c>
      <c r="D8" s="59" t="s">
        <v>19</v>
      </c>
      <c r="E8" s="60" t="s">
        <v>4</v>
      </c>
      <c r="F8" s="59" t="s">
        <v>27</v>
      </c>
      <c r="G8" s="59" t="s">
        <v>26</v>
      </c>
      <c r="H8" s="59" t="s">
        <v>19</v>
      </c>
      <c r="I8" s="59" t="s">
        <v>4</v>
      </c>
      <c r="J8" s="67" t="s">
        <v>6</v>
      </c>
      <c r="K8" s="59" t="s">
        <v>27</v>
      </c>
      <c r="L8" s="59" t="s">
        <v>26</v>
      </c>
      <c r="M8" s="59" t="s">
        <v>19</v>
      </c>
      <c r="N8" s="60" t="s">
        <v>4</v>
      </c>
      <c r="O8" s="59" t="s">
        <v>27</v>
      </c>
      <c r="P8" s="59" t="s">
        <v>26</v>
      </c>
      <c r="Q8" s="59" t="s">
        <v>19</v>
      </c>
      <c r="R8" s="68" t="s">
        <v>4</v>
      </c>
    </row>
    <row r="9" spans="1:28" ht="15.95" customHeight="1" thickTop="1">
      <c r="A9" s="18" t="s">
        <v>29</v>
      </c>
      <c r="B9" s="19">
        <v>0</v>
      </c>
      <c r="C9" s="19">
        <v>0</v>
      </c>
      <c r="D9" s="19">
        <v>0</v>
      </c>
      <c r="E9" s="20">
        <f t="shared" ref="E9:E14" si="0">SUM(B9:D9)</f>
        <v>0</v>
      </c>
      <c r="F9" s="19">
        <v>0</v>
      </c>
      <c r="G9" s="19">
        <v>0</v>
      </c>
      <c r="H9" s="19">
        <v>0</v>
      </c>
      <c r="I9" s="19">
        <f t="shared" ref="I9:I14" si="1">SUM(F9:H9)</f>
        <v>0</v>
      </c>
      <c r="J9" s="76">
        <f t="shared" ref="J9:J15" si="2">IF(+E9&gt;0,(+I9-E9)/E9,0)</f>
        <v>0</v>
      </c>
      <c r="K9" s="34">
        <f t="shared" ref="K9:K14" si="3">+B9/$B$15</f>
        <v>0</v>
      </c>
      <c r="L9" s="34">
        <f t="shared" ref="L9:L14" si="4">IF(C$15 &gt; 0,C9/$C$15,0)</f>
        <v>0</v>
      </c>
      <c r="M9" s="34">
        <f t="shared" ref="M9:M14" si="5">IF(D$15 &gt; 0,D9/$D$15,0)</f>
        <v>0</v>
      </c>
      <c r="N9" s="80">
        <f t="shared" ref="N9:N14" si="6">+E9/$E$15</f>
        <v>0</v>
      </c>
      <c r="O9" s="34">
        <f t="shared" ref="O9:O14" si="7">+F9/$F$15</f>
        <v>0</v>
      </c>
      <c r="P9" s="34">
        <f t="shared" ref="P9:P14" si="8">IF(G$15 &gt; 0,G9/$G$15,0)</f>
        <v>0</v>
      </c>
      <c r="Q9" s="34">
        <f t="shared" ref="Q9:Q14" si="9">IF(H$15 &gt; 0,H9/$H$15,0)</f>
        <v>0</v>
      </c>
      <c r="R9" s="77">
        <f t="shared" ref="R9:R14" si="10">+I9/$I$15</f>
        <v>0</v>
      </c>
    </row>
    <row r="10" spans="1:28" s="24" customFormat="1" ht="15.95" customHeight="1">
      <c r="A10" s="18" t="s">
        <v>9</v>
      </c>
      <c r="B10" s="19">
        <v>14315.073199999999</v>
      </c>
      <c r="C10" s="19">
        <v>0</v>
      </c>
      <c r="D10" s="19">
        <v>0</v>
      </c>
      <c r="E10" s="20">
        <f t="shared" si="0"/>
        <v>14315.073199999999</v>
      </c>
      <c r="F10" s="19">
        <v>20274.044399999999</v>
      </c>
      <c r="G10" s="19">
        <v>0</v>
      </c>
      <c r="H10" s="19">
        <v>0</v>
      </c>
      <c r="I10" s="19">
        <f t="shared" si="1"/>
        <v>20274.044399999999</v>
      </c>
      <c r="J10" s="76">
        <f t="shared" si="2"/>
        <v>0.41627249241030778</v>
      </c>
      <c r="K10" s="34">
        <f t="shared" si="3"/>
        <v>0.87497743465073585</v>
      </c>
      <c r="L10" s="34">
        <f>IF(C$15 &gt; 0,C10/$C$15,0)</f>
        <v>0</v>
      </c>
      <c r="M10" s="34">
        <f>IF(D$15 &gt; 0,D10/$D$15,0)</f>
        <v>0</v>
      </c>
      <c r="N10" s="70">
        <f t="shared" si="6"/>
        <v>0.87497743465073585</v>
      </c>
      <c r="O10" s="34">
        <f t="shared" si="7"/>
        <v>0.90614522629046923</v>
      </c>
      <c r="P10" s="34">
        <f>IF(G$15 &gt; 0,G10/$G$15,0)</f>
        <v>0</v>
      </c>
      <c r="Q10" s="34">
        <f>IF(H$15 &gt; 0,H10/$H$15,0)</f>
        <v>0</v>
      </c>
      <c r="R10" s="77">
        <f t="shared" si="10"/>
        <v>0.90614522629046923</v>
      </c>
      <c r="S10"/>
      <c r="T10"/>
      <c r="U10"/>
      <c r="V10"/>
      <c r="W10"/>
      <c r="X10"/>
      <c r="Y10"/>
      <c r="Z10"/>
      <c r="AA10"/>
    </row>
    <row r="11" spans="1:28" s="24" customFormat="1" ht="15.95" customHeight="1">
      <c r="A11" s="18" t="s">
        <v>10</v>
      </c>
      <c r="B11" s="19">
        <v>0</v>
      </c>
      <c r="C11" s="19">
        <v>0</v>
      </c>
      <c r="D11" s="19">
        <v>0</v>
      </c>
      <c r="E11" s="20">
        <f t="shared" si="0"/>
        <v>0</v>
      </c>
      <c r="F11" s="19">
        <v>0</v>
      </c>
      <c r="G11" s="19">
        <v>0</v>
      </c>
      <c r="H11" s="19">
        <v>0</v>
      </c>
      <c r="I11" s="19">
        <f t="shared" si="1"/>
        <v>0</v>
      </c>
      <c r="J11" s="76">
        <f t="shared" si="2"/>
        <v>0</v>
      </c>
      <c r="K11" s="34">
        <f t="shared" si="3"/>
        <v>0</v>
      </c>
      <c r="L11" s="34">
        <f>IF(C$15 &gt; 0,C11/$C$15,0)</f>
        <v>0</v>
      </c>
      <c r="M11" s="34">
        <f>IF(D$15 &gt; 0,D11/$D$15,0)</f>
        <v>0</v>
      </c>
      <c r="N11" s="70">
        <f t="shared" si="6"/>
        <v>0</v>
      </c>
      <c r="O11" s="34">
        <f t="shared" si="7"/>
        <v>0</v>
      </c>
      <c r="P11" s="34">
        <f>IF(G$15 &gt; 0,G11/$G$15,0)</f>
        <v>0</v>
      </c>
      <c r="Q11" s="34">
        <f>IF(H$15 &gt; 0,H11/$H$15,0)</f>
        <v>0</v>
      </c>
      <c r="R11" s="77">
        <f t="shared" si="10"/>
        <v>0</v>
      </c>
      <c r="S11"/>
      <c r="T11"/>
      <c r="U11"/>
      <c r="V11"/>
      <c r="W11"/>
      <c r="X11"/>
      <c r="Y11"/>
      <c r="Z11"/>
      <c r="AA11"/>
    </row>
    <row r="12" spans="1:28" s="24" customFormat="1" ht="15.95" customHeight="1">
      <c r="A12" s="18" t="s">
        <v>11</v>
      </c>
      <c r="B12" s="19">
        <v>0</v>
      </c>
      <c r="C12" s="19">
        <v>0</v>
      </c>
      <c r="D12" s="19">
        <v>0</v>
      </c>
      <c r="E12" s="20">
        <f t="shared" si="0"/>
        <v>0</v>
      </c>
      <c r="F12" s="19">
        <v>0</v>
      </c>
      <c r="G12" s="19">
        <v>0</v>
      </c>
      <c r="H12" s="19">
        <v>0</v>
      </c>
      <c r="I12" s="19">
        <f t="shared" si="1"/>
        <v>0</v>
      </c>
      <c r="J12" s="76">
        <f t="shared" si="2"/>
        <v>0</v>
      </c>
      <c r="K12" s="34">
        <f t="shared" si="3"/>
        <v>0</v>
      </c>
      <c r="L12" s="34">
        <f>IF(C$15 &gt; 0,C12/$C$15,0)</f>
        <v>0</v>
      </c>
      <c r="M12" s="34">
        <f>IF(D$15 &gt; 0,D12/$D$15,0)</f>
        <v>0</v>
      </c>
      <c r="N12" s="70">
        <f t="shared" si="6"/>
        <v>0</v>
      </c>
      <c r="O12" s="34">
        <f t="shared" si="7"/>
        <v>0</v>
      </c>
      <c r="P12" s="34">
        <f>IF(G$15 &gt; 0,G12/$G$15,0)</f>
        <v>0</v>
      </c>
      <c r="Q12" s="34">
        <f>IF(H$15 &gt; 0,H12/$H$15,0)</f>
        <v>0</v>
      </c>
      <c r="R12" s="77">
        <f t="shared" si="10"/>
        <v>0</v>
      </c>
      <c r="S12"/>
      <c r="T12"/>
      <c r="U12"/>
      <c r="V12"/>
      <c r="W12"/>
      <c r="X12"/>
      <c r="Y12"/>
      <c r="Z12"/>
      <c r="AA12"/>
    </row>
    <row r="13" spans="1:28" s="24" customFormat="1" ht="15.95" customHeight="1">
      <c r="A13" s="18" t="s">
        <v>21</v>
      </c>
      <c r="B13" s="19">
        <v>0</v>
      </c>
      <c r="C13" s="19">
        <v>0</v>
      </c>
      <c r="D13" s="19">
        <v>0</v>
      </c>
      <c r="E13" s="20">
        <f t="shared" si="0"/>
        <v>0</v>
      </c>
      <c r="F13" s="19">
        <v>0</v>
      </c>
      <c r="G13" s="19">
        <v>0</v>
      </c>
      <c r="H13" s="19">
        <v>0</v>
      </c>
      <c r="I13" s="19">
        <f t="shared" si="1"/>
        <v>0</v>
      </c>
      <c r="J13" s="76">
        <f t="shared" si="2"/>
        <v>0</v>
      </c>
      <c r="K13" s="34">
        <f t="shared" si="3"/>
        <v>0</v>
      </c>
      <c r="L13" s="34">
        <f t="shared" si="4"/>
        <v>0</v>
      </c>
      <c r="M13" s="34">
        <f t="shared" si="5"/>
        <v>0</v>
      </c>
      <c r="N13" s="70">
        <f t="shared" si="6"/>
        <v>0</v>
      </c>
      <c r="O13" s="34">
        <f t="shared" si="7"/>
        <v>0</v>
      </c>
      <c r="P13" s="34">
        <f t="shared" si="8"/>
        <v>0</v>
      </c>
      <c r="Q13" s="34">
        <f t="shared" si="9"/>
        <v>0</v>
      </c>
      <c r="R13" s="77">
        <f t="shared" si="10"/>
        <v>0</v>
      </c>
      <c r="S13"/>
      <c r="T13"/>
      <c r="U13"/>
      <c r="V13"/>
      <c r="W13"/>
      <c r="X13"/>
      <c r="Y13"/>
      <c r="Z13"/>
      <c r="AA13"/>
    </row>
    <row r="14" spans="1:28" s="24" customFormat="1" ht="15.95" customHeight="1" thickBot="1">
      <c r="A14" s="18" t="s">
        <v>13</v>
      </c>
      <c r="B14" s="19">
        <v>2045.4323777399979</v>
      </c>
      <c r="C14" s="19">
        <v>0</v>
      </c>
      <c r="D14" s="19">
        <v>0</v>
      </c>
      <c r="E14" s="20">
        <f t="shared" si="0"/>
        <v>2045.4323777399979</v>
      </c>
      <c r="F14" s="19">
        <v>2099.9016428400009</v>
      </c>
      <c r="G14" s="19">
        <v>0</v>
      </c>
      <c r="H14" s="19">
        <v>0</v>
      </c>
      <c r="I14" s="19">
        <f t="shared" si="1"/>
        <v>2099.9016428400009</v>
      </c>
      <c r="J14" s="76">
        <f t="shared" si="2"/>
        <v>2.6629707094099186E-2</v>
      </c>
      <c r="K14" s="34">
        <f t="shared" si="3"/>
        <v>0.12502256534926406</v>
      </c>
      <c r="L14" s="34">
        <f t="shared" si="4"/>
        <v>0</v>
      </c>
      <c r="M14" s="34">
        <f t="shared" si="5"/>
        <v>0</v>
      </c>
      <c r="N14" s="70">
        <f t="shared" si="6"/>
        <v>0.12502256534926406</v>
      </c>
      <c r="O14" s="34">
        <f t="shared" si="7"/>
        <v>9.3854773709530839E-2</v>
      </c>
      <c r="P14" s="34">
        <f t="shared" si="8"/>
        <v>0</v>
      </c>
      <c r="Q14" s="34">
        <f t="shared" si="9"/>
        <v>0</v>
      </c>
      <c r="R14" s="77">
        <f t="shared" si="10"/>
        <v>9.3854773709530839E-2</v>
      </c>
      <c r="S14"/>
      <c r="T14"/>
      <c r="U14"/>
      <c r="V14"/>
      <c r="W14"/>
      <c r="X14"/>
      <c r="Y14"/>
      <c r="Z14"/>
      <c r="AA14"/>
    </row>
    <row r="15" spans="1:28" ht="15.95" customHeight="1" thickBot="1">
      <c r="A15" s="5" t="s">
        <v>8</v>
      </c>
      <c r="B15" s="6">
        <f>SUM(B9:B14)</f>
        <v>16360.505577739998</v>
      </c>
      <c r="C15" s="6">
        <f t="shared" ref="C15:I15" si="11">SUM(C9:C14)</f>
        <v>0</v>
      </c>
      <c r="D15" s="6">
        <f t="shared" si="11"/>
        <v>0</v>
      </c>
      <c r="E15" s="7">
        <f t="shared" si="11"/>
        <v>16360.505577739998</v>
      </c>
      <c r="F15" s="6">
        <f t="shared" si="11"/>
        <v>22373.946042839998</v>
      </c>
      <c r="G15" s="6">
        <f t="shared" si="11"/>
        <v>0</v>
      </c>
      <c r="H15" s="6">
        <f t="shared" si="11"/>
        <v>0</v>
      </c>
      <c r="I15" s="6">
        <f t="shared" si="11"/>
        <v>22373.946042839998</v>
      </c>
      <c r="J15" s="78">
        <f t="shared" si="2"/>
        <v>0.36755835182024266</v>
      </c>
      <c r="K15" s="8">
        <f>SUM(K9:K14)</f>
        <v>0.99999999999999989</v>
      </c>
      <c r="L15" s="8">
        <f t="shared" ref="L15:Q15" si="12">SUM(L9:L14)</f>
        <v>0</v>
      </c>
      <c r="M15" s="8">
        <f t="shared" si="12"/>
        <v>0</v>
      </c>
      <c r="N15" s="9">
        <f t="shared" si="12"/>
        <v>0.99999999999999989</v>
      </c>
      <c r="O15" s="8">
        <f t="shared" si="12"/>
        <v>1</v>
      </c>
      <c r="P15" s="8">
        <f t="shared" si="12"/>
        <v>0</v>
      </c>
      <c r="Q15" s="8">
        <f t="shared" si="12"/>
        <v>0</v>
      </c>
      <c r="R15" s="10">
        <f>SUM(R9:R14)</f>
        <v>1</v>
      </c>
    </row>
    <row r="16" spans="1:28" ht="15.95" customHeight="1">
      <c r="A16" s="2" t="s">
        <v>12</v>
      </c>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5.95" customHeight="1">
      <c r="A17" s="2" t="s">
        <v>12</v>
      </c>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5.95" customHeight="1">
      <c r="A18" s="2"/>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5.95" customHeight="1">
      <c r="A19" s="90" t="s">
        <v>53</v>
      </c>
      <c r="B19" s="90"/>
      <c r="C19" s="90"/>
      <c r="D19" s="90"/>
      <c r="E19" s="90"/>
      <c r="F19" s="90"/>
      <c r="G19" s="90"/>
      <c r="H19" s="90"/>
      <c r="I19" s="90"/>
      <c r="J19" s="90"/>
      <c r="K19" s="90"/>
      <c r="L19" s="90"/>
      <c r="M19" s="90"/>
      <c r="N19" s="90"/>
      <c r="O19" s="90"/>
      <c r="P19" s="90"/>
      <c r="Q19" s="90"/>
      <c r="R19" s="90"/>
      <c r="S19" s="1"/>
      <c r="T19" s="1"/>
      <c r="U19" s="1"/>
      <c r="V19" s="1"/>
      <c r="W19" s="1"/>
      <c r="X19" s="1"/>
      <c r="Y19" s="1"/>
      <c r="Z19" s="1"/>
      <c r="AA19" s="1"/>
      <c r="AB19" s="1"/>
    </row>
    <row r="20" spans="1:28" ht="15.95" customHeight="1" thickBo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5.95" customHeight="1">
      <c r="A21" s="48" t="s">
        <v>12</v>
      </c>
      <c r="B21" s="49"/>
      <c r="C21" s="49"/>
      <c r="D21" s="49"/>
      <c r="E21" s="49"/>
      <c r="F21" s="49"/>
      <c r="G21" s="49"/>
      <c r="H21" s="49"/>
      <c r="I21" s="49"/>
      <c r="J21" s="49"/>
      <c r="K21" s="49"/>
      <c r="L21" s="49"/>
      <c r="M21" s="49"/>
      <c r="N21" s="49"/>
      <c r="O21" s="49"/>
      <c r="P21" s="49"/>
      <c r="Q21" s="49"/>
      <c r="R21" s="64"/>
      <c r="S21" s="1"/>
      <c r="T21" s="1"/>
      <c r="U21" s="1"/>
      <c r="V21" s="1"/>
      <c r="W21" s="1"/>
      <c r="X21" s="1"/>
      <c r="Y21" s="1"/>
      <c r="Z21" s="1"/>
      <c r="AA21" s="1"/>
      <c r="AB21" s="1"/>
    </row>
    <row r="22" spans="1:28" ht="15.95" customHeight="1">
      <c r="A22" s="54"/>
      <c r="B22" s="83" t="s">
        <v>37</v>
      </c>
      <c r="C22" s="84"/>
      <c r="D22" s="84"/>
      <c r="E22" s="84"/>
      <c r="F22" s="84"/>
      <c r="G22" s="84"/>
      <c r="H22" s="84"/>
      <c r="I22" s="85"/>
      <c r="J22" s="65"/>
      <c r="K22" s="83" t="s">
        <v>35</v>
      </c>
      <c r="L22" s="84"/>
      <c r="M22" s="84"/>
      <c r="N22" s="84"/>
      <c r="O22" s="84"/>
      <c r="P22" s="84"/>
      <c r="Q22" s="84"/>
      <c r="R22" s="91"/>
    </row>
    <row r="23" spans="1:28" ht="15.95" customHeight="1">
      <c r="A23" s="54"/>
      <c r="B23" s="83">
        <f>+B7</f>
        <v>2019</v>
      </c>
      <c r="C23" s="84"/>
      <c r="D23" s="84"/>
      <c r="E23" s="85"/>
      <c r="F23" s="83">
        <f>+F7</f>
        <v>2020</v>
      </c>
      <c r="G23" s="84"/>
      <c r="H23" s="84"/>
      <c r="I23" s="85"/>
      <c r="J23" s="66" t="s">
        <v>5</v>
      </c>
      <c r="K23" s="83">
        <f>+B23</f>
        <v>2019</v>
      </c>
      <c r="L23" s="84"/>
      <c r="M23" s="84"/>
      <c r="N23" s="85"/>
      <c r="O23" s="83">
        <f>+F23</f>
        <v>2020</v>
      </c>
      <c r="P23" s="84"/>
      <c r="Q23" s="84"/>
      <c r="R23" s="91"/>
    </row>
    <row r="24" spans="1:28" ht="15.95" customHeight="1" thickBot="1">
      <c r="A24" s="58" t="s">
        <v>0</v>
      </c>
      <c r="B24" s="59" t="s">
        <v>27</v>
      </c>
      <c r="C24" s="59" t="s">
        <v>26</v>
      </c>
      <c r="D24" s="59" t="s">
        <v>19</v>
      </c>
      <c r="E24" s="60" t="s">
        <v>4</v>
      </c>
      <c r="F24" s="59" t="s">
        <v>27</v>
      </c>
      <c r="G24" s="59" t="s">
        <v>26</v>
      </c>
      <c r="H24" s="59" t="s">
        <v>19</v>
      </c>
      <c r="I24" s="59" t="s">
        <v>4</v>
      </c>
      <c r="J24" s="67" t="s">
        <v>6</v>
      </c>
      <c r="K24" s="59" t="s">
        <v>27</v>
      </c>
      <c r="L24" s="59" t="s">
        <v>26</v>
      </c>
      <c r="M24" s="59" t="s">
        <v>19</v>
      </c>
      <c r="N24" s="60" t="s">
        <v>4</v>
      </c>
      <c r="O24" s="59" t="s">
        <v>27</v>
      </c>
      <c r="P24" s="59" t="s">
        <v>26</v>
      </c>
      <c r="Q24" s="59" t="s">
        <v>19</v>
      </c>
      <c r="R24" s="68" t="s">
        <v>4</v>
      </c>
    </row>
    <row r="25" spans="1:28" ht="15.95" customHeight="1" thickTop="1">
      <c r="A25" s="18" t="s">
        <v>29</v>
      </c>
      <c r="B25" s="19">
        <v>0</v>
      </c>
      <c r="C25" s="19">
        <v>0</v>
      </c>
      <c r="D25" s="19">
        <v>31</v>
      </c>
      <c r="E25" s="20">
        <f t="shared" ref="E25:E30" si="13">SUM(B25:D25)</f>
        <v>31</v>
      </c>
      <c r="F25" s="19">
        <v>0</v>
      </c>
      <c r="G25" s="19">
        <v>0</v>
      </c>
      <c r="H25" s="19">
        <v>36</v>
      </c>
      <c r="I25" s="19">
        <f t="shared" ref="I25:I30" si="14">SUM(F25:H25)</f>
        <v>36</v>
      </c>
      <c r="J25" s="76">
        <f t="shared" ref="J25:J31" si="15">IF(+E25&gt;0,(+I25-E25)/E25,0)</f>
        <v>0.16129032258064516</v>
      </c>
      <c r="K25" s="34">
        <f t="shared" ref="K25:K30" si="16">IF(B$31 &gt; 0,B25/$B$31,0)</f>
        <v>0</v>
      </c>
      <c r="L25" s="34">
        <f t="shared" ref="L25:L30" si="17">IF(C$31 &gt; 0,C25/$C$31,0)</f>
        <v>0</v>
      </c>
      <c r="M25" s="34">
        <f t="shared" ref="M25:M30" si="18">+D25/$D$31</f>
        <v>1</v>
      </c>
      <c r="N25" s="70">
        <f t="shared" ref="N25:N30" si="19">+E25/$E$31</f>
        <v>2.3180479647181762E-4</v>
      </c>
      <c r="O25" s="34">
        <f t="shared" ref="O25:O30" si="20">IF(F$31 &gt; 0,F25/$F$31,0)</f>
        <v>0</v>
      </c>
      <c r="P25" s="34">
        <f t="shared" ref="P25:P30" si="21">IF(G$31 &gt; 0,G25/$G$31,0)</f>
        <v>0</v>
      </c>
      <c r="Q25" s="34">
        <f t="shared" ref="Q25:Q30" si="22">+H25/$H$31</f>
        <v>1</v>
      </c>
      <c r="R25" s="77">
        <f t="shared" ref="R25:R30" si="23">+I25/$I$31</f>
        <v>2.3779468471177908E-4</v>
      </c>
    </row>
    <row r="26" spans="1:28" ht="15.95" customHeight="1">
      <c r="A26" s="18" t="s">
        <v>9</v>
      </c>
      <c r="B26" s="19">
        <v>92601.702000000005</v>
      </c>
      <c r="C26" s="19">
        <v>0</v>
      </c>
      <c r="D26" s="19">
        <v>0</v>
      </c>
      <c r="E26" s="20">
        <f t="shared" si="13"/>
        <v>92601.702000000005</v>
      </c>
      <c r="F26" s="19">
        <v>107174.91800000001</v>
      </c>
      <c r="G26" s="19">
        <v>0</v>
      </c>
      <c r="H26" s="19">
        <v>0</v>
      </c>
      <c r="I26" s="19">
        <f t="shared" si="14"/>
        <v>107174.91800000001</v>
      </c>
      <c r="J26" s="76">
        <f t="shared" si="15"/>
        <v>0.15737524997110744</v>
      </c>
      <c r="K26" s="34">
        <f t="shared" si="16"/>
        <v>0.6925966338363857</v>
      </c>
      <c r="L26" s="34">
        <f t="shared" si="17"/>
        <v>0</v>
      </c>
      <c r="M26" s="34">
        <f t="shared" si="18"/>
        <v>0</v>
      </c>
      <c r="N26" s="70">
        <f t="shared" si="19"/>
        <v>0.69243608661464218</v>
      </c>
      <c r="O26" s="34">
        <f t="shared" si="20"/>
        <v>0.70810243396227157</v>
      </c>
      <c r="P26" s="34">
        <f t="shared" si="21"/>
        <v>0</v>
      </c>
      <c r="Q26" s="34">
        <f t="shared" si="22"/>
        <v>0</v>
      </c>
      <c r="R26" s="77">
        <f t="shared" si="23"/>
        <v>0.70793405096724382</v>
      </c>
    </row>
    <row r="27" spans="1:28" ht="15.95" customHeight="1">
      <c r="A27" s="18" t="s">
        <v>10</v>
      </c>
      <c r="B27" s="19">
        <v>2731</v>
      </c>
      <c r="C27" s="19">
        <v>0</v>
      </c>
      <c r="D27" s="19">
        <v>0</v>
      </c>
      <c r="E27" s="20">
        <f t="shared" si="13"/>
        <v>2731</v>
      </c>
      <c r="F27" s="19">
        <v>2832</v>
      </c>
      <c r="G27" s="19">
        <v>0</v>
      </c>
      <c r="H27" s="19">
        <v>0</v>
      </c>
      <c r="I27" s="19">
        <f t="shared" si="14"/>
        <v>2832</v>
      </c>
      <c r="J27" s="76">
        <f t="shared" si="15"/>
        <v>3.6982790186744781E-2</v>
      </c>
      <c r="K27" s="34">
        <f t="shared" si="16"/>
        <v>2.0425989654133673E-2</v>
      </c>
      <c r="L27" s="34">
        <f t="shared" si="17"/>
        <v>0</v>
      </c>
      <c r="M27" s="34">
        <f t="shared" si="18"/>
        <v>0</v>
      </c>
      <c r="N27" s="70">
        <f t="shared" si="19"/>
        <v>2.042125481175916E-2</v>
      </c>
      <c r="O27" s="34">
        <f t="shared" si="20"/>
        <v>1.8710964565246069E-2</v>
      </c>
      <c r="P27" s="34">
        <f t="shared" si="21"/>
        <v>0</v>
      </c>
      <c r="Q27" s="34">
        <f t="shared" si="22"/>
        <v>0</v>
      </c>
      <c r="R27" s="77">
        <f t="shared" si="23"/>
        <v>1.870651519732662E-2</v>
      </c>
    </row>
    <row r="28" spans="1:28" ht="15.95" customHeight="1">
      <c r="A28" s="18" t="s">
        <v>11</v>
      </c>
      <c r="B28" s="19">
        <v>18805</v>
      </c>
      <c r="C28" s="19">
        <v>0</v>
      </c>
      <c r="D28" s="19">
        <v>0</v>
      </c>
      <c r="E28" s="20">
        <f t="shared" si="13"/>
        <v>18805</v>
      </c>
      <c r="F28" s="19">
        <v>19733</v>
      </c>
      <c r="G28" s="19">
        <v>0</v>
      </c>
      <c r="H28" s="19">
        <v>0</v>
      </c>
      <c r="I28" s="19">
        <f t="shared" si="14"/>
        <v>19733</v>
      </c>
      <c r="J28" s="76">
        <f t="shared" si="15"/>
        <v>4.9348577505982448E-2</v>
      </c>
      <c r="K28" s="34">
        <f t="shared" si="16"/>
        <v>0.14064838353935691</v>
      </c>
      <c r="L28" s="34">
        <f t="shared" si="17"/>
        <v>0</v>
      </c>
      <c r="M28" s="34">
        <f t="shared" si="18"/>
        <v>0</v>
      </c>
      <c r="N28" s="70">
        <f t="shared" si="19"/>
        <v>0.14061578056943647</v>
      </c>
      <c r="O28" s="34">
        <f t="shared" si="20"/>
        <v>0.13037551686652565</v>
      </c>
      <c r="P28" s="34">
        <f t="shared" si="21"/>
        <v>0</v>
      </c>
      <c r="Q28" s="34">
        <f t="shared" si="22"/>
        <v>0</v>
      </c>
      <c r="R28" s="77">
        <f t="shared" si="23"/>
        <v>0.13034451426159824</v>
      </c>
    </row>
    <row r="29" spans="1:28" ht="15.95" customHeight="1">
      <c r="A29" s="18" t="s">
        <v>21</v>
      </c>
      <c r="B29" s="19">
        <v>2668</v>
      </c>
      <c r="C29" s="19">
        <v>0</v>
      </c>
      <c r="D29" s="19">
        <v>0</v>
      </c>
      <c r="E29" s="20">
        <f t="shared" si="13"/>
        <v>2668</v>
      </c>
      <c r="F29" s="19">
        <v>4132</v>
      </c>
      <c r="G29" s="19">
        <v>0</v>
      </c>
      <c r="H29" s="19">
        <v>0</v>
      </c>
      <c r="I29" s="19">
        <f t="shared" si="14"/>
        <v>4132</v>
      </c>
      <c r="J29" s="76">
        <f t="shared" si="15"/>
        <v>0.54872563718140932</v>
      </c>
      <c r="K29" s="34">
        <f t="shared" si="16"/>
        <v>1.9954793261526414E-2</v>
      </c>
      <c r="L29" s="34">
        <f t="shared" si="17"/>
        <v>0</v>
      </c>
      <c r="M29" s="34">
        <f t="shared" si="18"/>
        <v>0</v>
      </c>
      <c r="N29" s="70">
        <f t="shared" si="19"/>
        <v>1.9950167644735787E-2</v>
      </c>
      <c r="O29" s="34">
        <f t="shared" si="20"/>
        <v>2.7300037282343485E-2</v>
      </c>
      <c r="P29" s="34">
        <f t="shared" si="21"/>
        <v>0</v>
      </c>
      <c r="Q29" s="34">
        <f t="shared" si="22"/>
        <v>0</v>
      </c>
      <c r="R29" s="77">
        <f t="shared" si="23"/>
        <v>2.7293545478585309E-2</v>
      </c>
    </row>
    <row r="30" spans="1:28" ht="15.95" customHeight="1" thickBot="1">
      <c r="A30" s="18" t="s">
        <v>13</v>
      </c>
      <c r="B30" s="19">
        <v>16896.510046666666</v>
      </c>
      <c r="C30" s="19">
        <v>0</v>
      </c>
      <c r="D30" s="19">
        <v>0</v>
      </c>
      <c r="E30" s="20">
        <f t="shared" si="13"/>
        <v>16896.510046666666</v>
      </c>
      <c r="F30" s="19">
        <v>17483.186656666661</v>
      </c>
      <c r="G30" s="19">
        <v>0</v>
      </c>
      <c r="H30" s="19">
        <v>0</v>
      </c>
      <c r="I30" s="19">
        <f t="shared" si="14"/>
        <v>17483.186656666661</v>
      </c>
      <c r="J30" s="76">
        <f t="shared" si="15"/>
        <v>3.4721762563964163E-2</v>
      </c>
      <c r="K30" s="34">
        <f t="shared" si="16"/>
        <v>0.1263741997085972</v>
      </c>
      <c r="L30" s="34">
        <f t="shared" si="17"/>
        <v>0</v>
      </c>
      <c r="M30" s="34">
        <f t="shared" si="18"/>
        <v>0</v>
      </c>
      <c r="N30" s="70">
        <f t="shared" si="19"/>
        <v>0.12634490556295447</v>
      </c>
      <c r="O30" s="34">
        <f t="shared" si="20"/>
        <v>0.11551104732361327</v>
      </c>
      <c r="P30" s="34">
        <f t="shared" si="21"/>
        <v>0</v>
      </c>
      <c r="Q30" s="34">
        <f t="shared" si="22"/>
        <v>0</v>
      </c>
      <c r="R30" s="77">
        <f t="shared" si="23"/>
        <v>0.11548357941053422</v>
      </c>
    </row>
    <row r="31" spans="1:28" ht="15.95" customHeight="1" thickBot="1">
      <c r="A31" s="5" t="s">
        <v>8</v>
      </c>
      <c r="B31" s="6">
        <f t="shared" ref="B31:I31" si="24">SUM(B25:B30)</f>
        <v>133702.21204666668</v>
      </c>
      <c r="C31" s="6">
        <f t="shared" si="24"/>
        <v>0</v>
      </c>
      <c r="D31" s="6">
        <f t="shared" si="24"/>
        <v>31</v>
      </c>
      <c r="E31" s="6">
        <f t="shared" si="24"/>
        <v>133733.21204666668</v>
      </c>
      <c r="F31" s="12">
        <f t="shared" si="24"/>
        <v>151355.10465666666</v>
      </c>
      <c r="G31" s="6">
        <f t="shared" si="24"/>
        <v>0</v>
      </c>
      <c r="H31" s="6">
        <f t="shared" si="24"/>
        <v>36</v>
      </c>
      <c r="I31" s="6">
        <f t="shared" si="24"/>
        <v>151391.10465666666</v>
      </c>
      <c r="J31" s="78">
        <f t="shared" si="15"/>
        <v>0.13203820008329864</v>
      </c>
      <c r="K31" s="8">
        <f t="shared" ref="K31:R31" si="25">SUM(K25:K30)</f>
        <v>0.99999999999999989</v>
      </c>
      <c r="L31" s="8">
        <f t="shared" si="25"/>
        <v>0</v>
      </c>
      <c r="M31" s="8">
        <f t="shared" si="25"/>
        <v>1</v>
      </c>
      <c r="N31" s="9">
        <f t="shared" si="25"/>
        <v>0.99999999999999978</v>
      </c>
      <c r="O31" s="8">
        <f t="shared" si="25"/>
        <v>1</v>
      </c>
      <c r="P31" s="8">
        <f t="shared" si="25"/>
        <v>0</v>
      </c>
      <c r="Q31" s="8">
        <f t="shared" si="25"/>
        <v>1</v>
      </c>
      <c r="R31" s="10">
        <f t="shared" si="25"/>
        <v>0.99999999999999989</v>
      </c>
    </row>
    <row r="33" spans="1:1" ht="15.95" customHeight="1">
      <c r="A33" s="2" t="s">
        <v>12</v>
      </c>
    </row>
  </sheetData>
  <dataConsolidate/>
  <mergeCells count="14">
    <mergeCell ref="A3:R3"/>
    <mergeCell ref="A19:R19"/>
    <mergeCell ref="B6:I6"/>
    <mergeCell ref="B7:E7"/>
    <mergeCell ref="F7:I7"/>
    <mergeCell ref="K6:R6"/>
    <mergeCell ref="K7:N7"/>
    <mergeCell ref="O7:R7"/>
    <mergeCell ref="B22:I22"/>
    <mergeCell ref="B23:E23"/>
    <mergeCell ref="F23:I23"/>
    <mergeCell ref="K23:N23"/>
    <mergeCell ref="O23:R23"/>
    <mergeCell ref="K22:R22"/>
  </mergeCells>
  <phoneticPr fontId="0" type="noConversion"/>
  <printOptions horizontalCentered="1"/>
  <pageMargins left="0.25" right="0.25" top="0.75" bottom="0.75" header="0.3" footer="0.3"/>
  <pageSetup scale="50" orientation="landscape" r:id="rId1"/>
  <headerFooter alignWithMargins="0">
    <oddHeader>&amp;C2018 SOA LIFE REINSURANCE SURVEY</oddHeader>
    <oddFooter>&amp;CPRELIMINARY DRAFT RESULTS - SUBJECT TO CHANGE&amp;Rpage &amp;P of &amp;N
&amp;D</oddFooter>
  </headerFooter>
  <ignoredErrors>
    <ignoredError sqref="J31 J15"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Reliance</vt:lpstr>
      <vt:lpstr>usord </vt:lpstr>
      <vt:lpstr>canord</vt:lpstr>
      <vt:lpstr>usgroup</vt:lpstr>
      <vt:lpstr>cangroup</vt:lpstr>
      <vt:lpstr>canord!Print_Area</vt:lpstr>
      <vt:lpstr>'usord '!Print_Area</vt:lpstr>
    </vt:vector>
  </TitlesOfParts>
  <Company>MARC-Life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bruggeman</dc:creator>
  <cp:lastModifiedBy>Clanton Lisa - Atlanta-MARC</cp:lastModifiedBy>
  <cp:lastPrinted>2020-04-10T13:56:04Z</cp:lastPrinted>
  <dcterms:created xsi:type="dcterms:W3CDTF">1998-03-27T18:48:13Z</dcterms:created>
  <dcterms:modified xsi:type="dcterms:W3CDTF">2021-04-20T18:45:15Z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{588B855D-0472-4F7D-AF49-61E4EE24CAFD}</vt:lpwstr>
  </property>
  <property fmtid="{D5CDD505-2E9C-101B-9397-08002B2CF9AE}" pid="3" name="MSIP_Label_fa63b730-a3c7-42a3-9b82-290f24634197_Enabled">
    <vt:lpwstr>True</vt:lpwstr>
  </property>
  <property fmtid="{D5CDD505-2E9C-101B-9397-08002B2CF9AE}" pid="4" name="MSIP_Label_fa63b730-a3c7-42a3-9b82-290f24634197_SiteId">
    <vt:lpwstr>582259a1-dcaa-4cca-b1cf-e60d3f045ecd</vt:lpwstr>
  </property>
  <property fmtid="{D5CDD505-2E9C-101B-9397-08002B2CF9AE}" pid="5" name="MSIP_Label_fa63b730-a3c7-42a3-9b82-290f24634197_Owner">
    <vt:lpwstr>LCLANTON@munichre.com</vt:lpwstr>
  </property>
  <property fmtid="{D5CDD505-2E9C-101B-9397-08002B2CF9AE}" pid="6" name="MSIP_Label_fa63b730-a3c7-42a3-9b82-290f24634197_SetDate">
    <vt:lpwstr>2020-03-03T14:23:41.4785627Z</vt:lpwstr>
  </property>
  <property fmtid="{D5CDD505-2E9C-101B-9397-08002B2CF9AE}" pid="7" name="MSIP_Label_fa63b730-a3c7-42a3-9b82-290f24634197_Name">
    <vt:lpwstr>Confidential (C3)</vt:lpwstr>
  </property>
  <property fmtid="{D5CDD505-2E9C-101B-9397-08002B2CF9AE}" pid="8" name="MSIP_Label_fa63b730-a3c7-42a3-9b82-290f24634197_Application">
    <vt:lpwstr>Microsoft Azure Information Protection</vt:lpwstr>
  </property>
  <property fmtid="{D5CDD505-2E9C-101B-9397-08002B2CF9AE}" pid="9" name="MSIP_Label_fa63b730-a3c7-42a3-9b82-290f24634197_ActionId">
    <vt:lpwstr>a1dfdf52-3ed4-4a1e-a74d-444e42fa91a8</vt:lpwstr>
  </property>
  <property fmtid="{D5CDD505-2E9C-101B-9397-08002B2CF9AE}" pid="10" name="MSIP_Label_fa63b730-a3c7-42a3-9b82-290f24634197_Extended_MSFT_Method">
    <vt:lpwstr>Manual</vt:lpwstr>
  </property>
  <property fmtid="{D5CDD505-2E9C-101B-9397-08002B2CF9AE}" pid="11" name="MSIP_Label_b6812621-54a3-4807-a8e5-5110932761ab_Enabled">
    <vt:lpwstr>True</vt:lpwstr>
  </property>
  <property fmtid="{D5CDD505-2E9C-101B-9397-08002B2CF9AE}" pid="12" name="MSIP_Label_b6812621-54a3-4807-a8e5-5110932761ab_SiteId">
    <vt:lpwstr>582259a1-dcaa-4cca-b1cf-e60d3f045ecd</vt:lpwstr>
  </property>
  <property fmtid="{D5CDD505-2E9C-101B-9397-08002B2CF9AE}" pid="13" name="MSIP_Label_b6812621-54a3-4807-a8e5-5110932761ab_Owner">
    <vt:lpwstr>LCLANTON@munichre.com</vt:lpwstr>
  </property>
  <property fmtid="{D5CDD505-2E9C-101B-9397-08002B2CF9AE}" pid="14" name="MSIP_Label_b6812621-54a3-4807-a8e5-5110932761ab_SetDate">
    <vt:lpwstr>2020-03-03T14:23:41.4785627Z</vt:lpwstr>
  </property>
  <property fmtid="{D5CDD505-2E9C-101B-9397-08002B2CF9AE}" pid="15" name="MSIP_Label_b6812621-54a3-4807-a8e5-5110932761ab_Name">
    <vt:lpwstr>No footer</vt:lpwstr>
  </property>
  <property fmtid="{D5CDD505-2E9C-101B-9397-08002B2CF9AE}" pid="16" name="MSIP_Label_b6812621-54a3-4807-a8e5-5110932761ab_Application">
    <vt:lpwstr>Microsoft Azure Information Protection</vt:lpwstr>
  </property>
  <property fmtid="{D5CDD505-2E9C-101B-9397-08002B2CF9AE}" pid="17" name="MSIP_Label_b6812621-54a3-4807-a8e5-5110932761ab_ActionId">
    <vt:lpwstr>a1dfdf52-3ed4-4a1e-a74d-444e42fa91a8</vt:lpwstr>
  </property>
  <property fmtid="{D5CDD505-2E9C-101B-9397-08002B2CF9AE}" pid="18" name="MSIP_Label_b6812621-54a3-4807-a8e5-5110932761ab_Parent">
    <vt:lpwstr>fa63b730-a3c7-42a3-9b82-290f24634197</vt:lpwstr>
  </property>
  <property fmtid="{D5CDD505-2E9C-101B-9397-08002B2CF9AE}" pid="19" name="MSIP_Label_b6812621-54a3-4807-a8e5-5110932761ab_Extended_MSFT_Method">
    <vt:lpwstr>Manual</vt:lpwstr>
  </property>
  <property fmtid="{D5CDD505-2E9C-101B-9397-08002B2CF9AE}" pid="20" name="Sensitivity">
    <vt:lpwstr>Confidential (C3) No footer</vt:lpwstr>
  </property>
</Properties>
</file>