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munichre-my.sharepoint.com/personal/csullivan_munichre_com/Documents/Life US Website/Reinsurance Survey for upload/"/>
    </mc:Choice>
  </mc:AlternateContent>
  <xr:revisionPtr revIDLastSave="0" documentId="8_{BB0ABCAD-48F1-445A-9AC3-84CE76E4A19E}" xr6:coauthVersionLast="41" xr6:coauthVersionMax="41" xr10:uidLastSave="{00000000-0000-0000-0000-000000000000}"/>
  <bookViews>
    <workbookView xWindow="1170" yWindow="1170" windowWidth="21600" windowHeight="11385" xr2:uid="{00000000-000D-0000-FFFF-FFFF00000000}"/>
  </bookViews>
  <sheets>
    <sheet name="Data Reliance" sheetId="6" r:id="rId1"/>
    <sheet name="usord " sheetId="4" r:id="rId2"/>
    <sheet name="canord" sheetId="1" r:id="rId3"/>
    <sheet name="usgroup" sheetId="3" r:id="rId4"/>
    <sheet name="cangroup" sheetId="5" r:id="rId5"/>
  </sheets>
  <definedNames>
    <definedName name="_xlnm.Print_Area" localSheetId="2">canord!$A$1:$U$76</definedName>
    <definedName name="_xlnm.Print_Area" localSheetId="1">'usord '!$A$1:$U$79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3" l="1"/>
  <c r="E20" i="3"/>
  <c r="E19" i="3"/>
  <c r="E18" i="3"/>
  <c r="E17" i="3"/>
  <c r="E16" i="3"/>
  <c r="E15" i="3"/>
  <c r="E14" i="3"/>
  <c r="E13" i="3"/>
  <c r="E12" i="3"/>
  <c r="E11" i="3"/>
  <c r="E10" i="3"/>
  <c r="E9" i="3"/>
  <c r="E47" i="1"/>
  <c r="E46" i="1"/>
  <c r="E45" i="1"/>
  <c r="E44" i="1"/>
  <c r="E43" i="1"/>
  <c r="E42" i="1"/>
  <c r="E41" i="1"/>
  <c r="E40" i="1"/>
  <c r="E39" i="1"/>
  <c r="E38" i="1"/>
  <c r="E37" i="1"/>
  <c r="E36" i="1"/>
  <c r="E35" i="1"/>
  <c r="E22" i="1"/>
  <c r="E21" i="1"/>
  <c r="E20" i="1"/>
  <c r="E19" i="1"/>
  <c r="E18" i="1"/>
  <c r="E17" i="1"/>
  <c r="E16" i="1"/>
  <c r="E15" i="1"/>
  <c r="E14" i="1"/>
  <c r="E13" i="1"/>
  <c r="E12" i="1"/>
  <c r="E11" i="1"/>
  <c r="E10" i="1"/>
  <c r="J37" i="4" l="1"/>
  <c r="K37" i="4"/>
  <c r="L37" i="4"/>
  <c r="L10" i="1" l="1"/>
  <c r="K10" i="1"/>
  <c r="J10" i="1"/>
  <c r="L10" i="4"/>
  <c r="K10" i="4"/>
  <c r="J10" i="4"/>
  <c r="I40" i="1" l="1"/>
  <c r="L40" i="1"/>
  <c r="K40" i="1"/>
  <c r="J40" i="1"/>
  <c r="M40" i="1"/>
  <c r="B65" i="1"/>
  <c r="C65" i="1"/>
  <c r="D65" i="1"/>
  <c r="F65" i="1"/>
  <c r="G65" i="1"/>
  <c r="H65" i="1"/>
  <c r="J65" i="1"/>
  <c r="K65" i="1"/>
  <c r="L65" i="1"/>
  <c r="A65" i="1"/>
  <c r="I15" i="1"/>
  <c r="L15" i="1"/>
  <c r="K15" i="1"/>
  <c r="J15" i="1"/>
  <c r="I65" i="1" l="1"/>
  <c r="M65" i="1"/>
  <c r="E65" i="1"/>
  <c r="M15" i="1"/>
  <c r="I37" i="3" l="1"/>
  <c r="E37" i="3"/>
  <c r="I13" i="3"/>
  <c r="I42" i="4"/>
  <c r="E42" i="4"/>
  <c r="I15" i="4"/>
  <c r="E15" i="4"/>
  <c r="I41" i="3" l="1"/>
  <c r="E41" i="3"/>
  <c r="I17" i="3"/>
  <c r="I42" i="1" l="1"/>
  <c r="I35" i="1" l="1"/>
  <c r="I10" i="1"/>
  <c r="I37" i="4"/>
  <c r="E37" i="4"/>
  <c r="I10" i="4"/>
  <c r="E10" i="4"/>
  <c r="M37" i="4" l="1"/>
  <c r="M10" i="4"/>
  <c r="M10" i="1"/>
  <c r="I30" i="5"/>
  <c r="E30" i="5"/>
  <c r="I45" i="3"/>
  <c r="E45" i="3"/>
  <c r="I47" i="1"/>
  <c r="I51" i="4"/>
  <c r="E51" i="4"/>
  <c r="I29" i="5"/>
  <c r="E29" i="5"/>
  <c r="I21" i="1"/>
  <c r="I13" i="5" l="1"/>
  <c r="I24" i="4"/>
  <c r="I22" i="1"/>
  <c r="I21" i="3"/>
  <c r="I14" i="5"/>
  <c r="E13" i="5"/>
  <c r="E24" i="4"/>
  <c r="E14" i="5"/>
  <c r="I46" i="1"/>
  <c r="I28" i="5" l="1"/>
  <c r="E28" i="5"/>
  <c r="I45" i="1"/>
  <c r="I47" i="4"/>
  <c r="E47" i="4"/>
  <c r="I20" i="4" l="1"/>
  <c r="I20" i="1"/>
  <c r="I12" i="5"/>
  <c r="E20" i="4"/>
  <c r="E12" i="5"/>
  <c r="E40" i="3"/>
  <c r="I16" i="3"/>
  <c r="E18" i="4"/>
  <c r="I45" i="4" l="1"/>
  <c r="E45" i="4"/>
  <c r="I18" i="4"/>
  <c r="I43" i="1"/>
  <c r="I40" i="3"/>
  <c r="I18" i="1"/>
  <c r="E27" i="5" l="1"/>
  <c r="I17" i="1"/>
  <c r="I27" i="5"/>
  <c r="I11" i="5"/>
  <c r="E11" i="5"/>
  <c r="E26" i="5"/>
  <c r="I10" i="5"/>
  <c r="E10" i="5" l="1"/>
  <c r="I16" i="1"/>
  <c r="I41" i="1"/>
  <c r="I26" i="5"/>
  <c r="E36" i="3"/>
  <c r="I12" i="3"/>
  <c r="I36" i="3" l="1"/>
  <c r="I12" i="1"/>
  <c r="I34" i="3"/>
  <c r="I39" i="4"/>
  <c r="E39" i="4"/>
  <c r="I12" i="4"/>
  <c r="E12" i="4"/>
  <c r="I10" i="3" l="1"/>
  <c r="I37" i="1"/>
  <c r="E34" i="3"/>
  <c r="I42" i="3"/>
  <c r="E42" i="3"/>
  <c r="I18" i="3"/>
  <c r="I48" i="4"/>
  <c r="E48" i="4"/>
  <c r="I21" i="4"/>
  <c r="E21" i="4"/>
  <c r="E44" i="3" l="1"/>
  <c r="E50" i="4"/>
  <c r="I44" i="1"/>
  <c r="I19" i="1" l="1"/>
  <c r="E23" i="4"/>
  <c r="I43" i="3"/>
  <c r="E43" i="3"/>
  <c r="I19" i="3"/>
  <c r="I49" i="4"/>
  <c r="E49" i="4"/>
  <c r="I22" i="4"/>
  <c r="E22" i="4"/>
  <c r="I19" i="4" l="1"/>
  <c r="E19" i="4"/>
  <c r="I46" i="4"/>
  <c r="E46" i="4"/>
  <c r="I38" i="3" l="1"/>
  <c r="E38" i="3"/>
  <c r="I14" i="3"/>
  <c r="I17" i="4" l="1"/>
  <c r="I15" i="3"/>
  <c r="E17" i="4"/>
  <c r="I44" i="4"/>
  <c r="I39" i="3"/>
  <c r="E44" i="4"/>
  <c r="E39" i="3"/>
  <c r="I43" i="4"/>
  <c r="E16" i="4" l="1"/>
  <c r="E43" i="4"/>
  <c r="I16" i="4"/>
  <c r="I14" i="4" l="1"/>
  <c r="I14" i="1"/>
  <c r="I11" i="3"/>
  <c r="E14" i="4"/>
  <c r="I41" i="4"/>
  <c r="I39" i="1"/>
  <c r="I35" i="3"/>
  <c r="E41" i="4"/>
  <c r="E35" i="3"/>
  <c r="I38" i="1" l="1"/>
  <c r="I13" i="1"/>
  <c r="I13" i="4" l="1"/>
  <c r="E13" i="4"/>
  <c r="I40" i="4"/>
  <c r="E40" i="4"/>
  <c r="E38" i="4" l="1"/>
  <c r="E33" i="3"/>
  <c r="E25" i="5"/>
  <c r="I38" i="4"/>
  <c r="I52" i="4" s="1"/>
  <c r="I36" i="1"/>
  <c r="I48" i="1" s="1"/>
  <c r="U40" i="1" s="1"/>
  <c r="I33" i="3"/>
  <c r="I46" i="3" s="1"/>
  <c r="I25" i="5"/>
  <c r="I11" i="4"/>
  <c r="I25" i="4" s="1"/>
  <c r="E11" i="4"/>
  <c r="E23" i="1"/>
  <c r="E22" i="3"/>
  <c r="N11" i="3" s="1"/>
  <c r="E9" i="5"/>
  <c r="I11" i="1"/>
  <c r="I23" i="1" s="1"/>
  <c r="U10" i="1" s="1"/>
  <c r="I9" i="3"/>
  <c r="I22" i="3" s="1"/>
  <c r="I9" i="5"/>
  <c r="I15" i="5" s="1"/>
  <c r="R10" i="5" s="1"/>
  <c r="F7" i="3"/>
  <c r="F7" i="5" s="1"/>
  <c r="B7" i="3"/>
  <c r="K7" i="3" s="1"/>
  <c r="M47" i="1"/>
  <c r="M46" i="1"/>
  <c r="M45" i="1"/>
  <c r="M42" i="1"/>
  <c r="M37" i="1"/>
  <c r="C67" i="1"/>
  <c r="M22" i="1"/>
  <c r="M21" i="1"/>
  <c r="M20" i="1"/>
  <c r="M16" i="1"/>
  <c r="F23" i="1"/>
  <c r="R10" i="1" s="1"/>
  <c r="F8" i="1"/>
  <c r="R8" i="1" s="1"/>
  <c r="B8" i="1"/>
  <c r="B33" i="1" s="1"/>
  <c r="H65" i="4"/>
  <c r="G65" i="4"/>
  <c r="F65" i="4"/>
  <c r="F48" i="1"/>
  <c r="F25" i="4"/>
  <c r="B48" i="1"/>
  <c r="E52" i="4"/>
  <c r="Q39" i="4" s="1"/>
  <c r="M21" i="4"/>
  <c r="M13" i="4"/>
  <c r="L65" i="4"/>
  <c r="K65" i="4"/>
  <c r="J65" i="4"/>
  <c r="D65" i="4"/>
  <c r="C65" i="4"/>
  <c r="B65" i="4"/>
  <c r="A65" i="4"/>
  <c r="J40" i="3"/>
  <c r="F62" i="1"/>
  <c r="L46" i="1"/>
  <c r="K46" i="1"/>
  <c r="J46" i="1"/>
  <c r="L45" i="1"/>
  <c r="J45" i="1"/>
  <c r="L43" i="1"/>
  <c r="K43" i="1"/>
  <c r="J43" i="1"/>
  <c r="L42" i="1"/>
  <c r="L41" i="1"/>
  <c r="K41" i="1"/>
  <c r="J41" i="1"/>
  <c r="L39" i="1"/>
  <c r="K39" i="1"/>
  <c r="J39" i="1"/>
  <c r="L38" i="1"/>
  <c r="K38" i="1"/>
  <c r="J38" i="1"/>
  <c r="L37" i="1"/>
  <c r="K37" i="1"/>
  <c r="J37" i="1"/>
  <c r="L36" i="1"/>
  <c r="K36" i="1"/>
  <c r="J36" i="1"/>
  <c r="L35" i="1"/>
  <c r="K35" i="1"/>
  <c r="J35" i="1"/>
  <c r="L21" i="1"/>
  <c r="K21" i="1"/>
  <c r="J21" i="1"/>
  <c r="L20" i="1"/>
  <c r="J20" i="1"/>
  <c r="L18" i="1"/>
  <c r="K18" i="1"/>
  <c r="J18" i="1"/>
  <c r="L17" i="1"/>
  <c r="K17" i="1"/>
  <c r="L16" i="1"/>
  <c r="K16" i="1"/>
  <c r="J16" i="1"/>
  <c r="L14" i="1"/>
  <c r="K14" i="1"/>
  <c r="J14" i="1"/>
  <c r="L13" i="1"/>
  <c r="K13" i="1"/>
  <c r="J13" i="1"/>
  <c r="L12" i="1"/>
  <c r="K12" i="1"/>
  <c r="J12" i="1"/>
  <c r="L11" i="1"/>
  <c r="K11" i="1"/>
  <c r="J11" i="1"/>
  <c r="L51" i="4"/>
  <c r="K51" i="4"/>
  <c r="J51" i="4"/>
  <c r="L49" i="4"/>
  <c r="K49" i="4"/>
  <c r="J49" i="4"/>
  <c r="L47" i="4"/>
  <c r="K47" i="4"/>
  <c r="J47" i="4"/>
  <c r="L48" i="4"/>
  <c r="K48" i="4"/>
  <c r="J48" i="4"/>
  <c r="L45" i="4"/>
  <c r="K45" i="4"/>
  <c r="J45" i="4"/>
  <c r="L44" i="4"/>
  <c r="K44" i="4"/>
  <c r="J44" i="4"/>
  <c r="L43" i="4"/>
  <c r="K43" i="4"/>
  <c r="J43" i="4"/>
  <c r="L42" i="4"/>
  <c r="K42" i="4"/>
  <c r="J42" i="4"/>
  <c r="L41" i="4"/>
  <c r="K41" i="4"/>
  <c r="J41" i="4"/>
  <c r="L40" i="4"/>
  <c r="K40" i="4"/>
  <c r="J40" i="4"/>
  <c r="L39" i="4"/>
  <c r="K39" i="4"/>
  <c r="J39" i="4"/>
  <c r="L38" i="4"/>
  <c r="K38" i="4"/>
  <c r="J38" i="4"/>
  <c r="L24" i="4"/>
  <c r="K24" i="4"/>
  <c r="J24" i="4"/>
  <c r="L22" i="4"/>
  <c r="K22" i="4"/>
  <c r="J22" i="4"/>
  <c r="L20" i="4"/>
  <c r="K20" i="4"/>
  <c r="J20" i="4"/>
  <c r="L21" i="4"/>
  <c r="K21" i="4"/>
  <c r="J21" i="4"/>
  <c r="L18" i="4"/>
  <c r="K18" i="4"/>
  <c r="J18" i="4"/>
  <c r="L17" i="4"/>
  <c r="K17" i="4"/>
  <c r="J17" i="4"/>
  <c r="L16" i="4"/>
  <c r="K16" i="4"/>
  <c r="L15" i="4"/>
  <c r="K15" i="4"/>
  <c r="J15" i="4"/>
  <c r="L14" i="4"/>
  <c r="K14" i="4"/>
  <c r="J14" i="4"/>
  <c r="L13" i="4"/>
  <c r="K13" i="4"/>
  <c r="J13" i="4"/>
  <c r="L12" i="4"/>
  <c r="K12" i="4"/>
  <c r="J12" i="4"/>
  <c r="L11" i="4"/>
  <c r="K11" i="4"/>
  <c r="J11" i="4"/>
  <c r="M43" i="1"/>
  <c r="M41" i="1"/>
  <c r="M18" i="1"/>
  <c r="M14" i="1"/>
  <c r="M13" i="1"/>
  <c r="M12" i="1"/>
  <c r="A66" i="4"/>
  <c r="L60" i="1"/>
  <c r="H73" i="4"/>
  <c r="A70" i="4"/>
  <c r="J10" i="3"/>
  <c r="D60" i="1"/>
  <c r="A81" i="4"/>
  <c r="H31" i="5"/>
  <c r="Q27" i="5" s="1"/>
  <c r="G31" i="5"/>
  <c r="P27" i="5" s="1"/>
  <c r="D31" i="5"/>
  <c r="M26" i="5" s="1"/>
  <c r="C31" i="5"/>
  <c r="L27" i="5" s="1"/>
  <c r="B31" i="5"/>
  <c r="K25" i="5" s="1"/>
  <c r="F31" i="5"/>
  <c r="O26" i="5" s="1"/>
  <c r="J30" i="5"/>
  <c r="H15" i="5"/>
  <c r="Q13" i="5" s="1"/>
  <c r="G15" i="5"/>
  <c r="P13" i="5" s="1"/>
  <c r="F15" i="5"/>
  <c r="O14" i="5" s="1"/>
  <c r="D15" i="5"/>
  <c r="M12" i="5" s="1"/>
  <c r="C15" i="5"/>
  <c r="L10" i="5" s="1"/>
  <c r="B15" i="5"/>
  <c r="K9" i="5" s="1"/>
  <c r="J17" i="3"/>
  <c r="L61" i="1"/>
  <c r="K61" i="1"/>
  <c r="J61" i="1"/>
  <c r="H61" i="1"/>
  <c r="G61" i="1"/>
  <c r="F61" i="1"/>
  <c r="D61" i="1"/>
  <c r="C61" i="1"/>
  <c r="B61" i="1"/>
  <c r="A61" i="1"/>
  <c r="L66" i="4"/>
  <c r="K66" i="4"/>
  <c r="J66" i="4"/>
  <c r="H66" i="4"/>
  <c r="G66" i="4"/>
  <c r="F66" i="4"/>
  <c r="D66" i="4"/>
  <c r="C66" i="4"/>
  <c r="B66" i="4"/>
  <c r="J18" i="3"/>
  <c r="J42" i="3"/>
  <c r="J29" i="5"/>
  <c r="J28" i="5"/>
  <c r="J27" i="5"/>
  <c r="J26" i="5"/>
  <c r="H46" i="3"/>
  <c r="G46" i="3"/>
  <c r="P42" i="3" s="1"/>
  <c r="F46" i="3"/>
  <c r="O42" i="3" s="1"/>
  <c r="D46" i="3"/>
  <c r="C46" i="3"/>
  <c r="L43" i="3" s="1"/>
  <c r="B46" i="3"/>
  <c r="K45" i="3" s="1"/>
  <c r="J45" i="3"/>
  <c r="J38" i="3"/>
  <c r="J37" i="3"/>
  <c r="J36" i="3"/>
  <c r="J34" i="3"/>
  <c r="B22" i="3"/>
  <c r="D48" i="1"/>
  <c r="M38" i="1"/>
  <c r="H59" i="1"/>
  <c r="K60" i="1"/>
  <c r="J60" i="1"/>
  <c r="H60" i="1"/>
  <c r="G60" i="1"/>
  <c r="F60" i="1"/>
  <c r="C60" i="1"/>
  <c r="B60" i="1"/>
  <c r="A60" i="1"/>
  <c r="M20" i="4"/>
  <c r="L75" i="4"/>
  <c r="K75" i="4"/>
  <c r="J75" i="4"/>
  <c r="H75" i="4"/>
  <c r="G75" i="4"/>
  <c r="F75" i="4"/>
  <c r="D75" i="4"/>
  <c r="C75" i="4"/>
  <c r="B75" i="4"/>
  <c r="A75" i="4"/>
  <c r="B64" i="1"/>
  <c r="F22" i="3"/>
  <c r="H22" i="3"/>
  <c r="Q11" i="3" s="1"/>
  <c r="G22" i="3"/>
  <c r="D22" i="3"/>
  <c r="C22" i="3"/>
  <c r="L70" i="1"/>
  <c r="K70" i="1"/>
  <c r="J70" i="1"/>
  <c r="H70" i="1"/>
  <c r="G70" i="1"/>
  <c r="F70" i="1"/>
  <c r="A78" i="4"/>
  <c r="A77" i="4"/>
  <c r="A76" i="4"/>
  <c r="A74" i="4"/>
  <c r="A73" i="4"/>
  <c r="A72" i="4"/>
  <c r="A71" i="4"/>
  <c r="A69" i="4"/>
  <c r="A68" i="4"/>
  <c r="A67" i="4"/>
  <c r="A64" i="4"/>
  <c r="D70" i="1"/>
  <c r="C70" i="1"/>
  <c r="B70" i="1"/>
  <c r="L68" i="1"/>
  <c r="K68" i="1"/>
  <c r="J68" i="1"/>
  <c r="G68" i="1"/>
  <c r="F68" i="1"/>
  <c r="C68" i="1"/>
  <c r="B68" i="1"/>
  <c r="A68" i="1"/>
  <c r="J11" i="5"/>
  <c r="B64" i="4"/>
  <c r="C64" i="4"/>
  <c r="D64" i="4"/>
  <c r="B67" i="4"/>
  <c r="C67" i="4"/>
  <c r="D67" i="4"/>
  <c r="B68" i="4"/>
  <c r="C68" i="4"/>
  <c r="D68" i="4"/>
  <c r="B69" i="4"/>
  <c r="C69" i="4"/>
  <c r="D69" i="4"/>
  <c r="B70" i="4"/>
  <c r="C70" i="4"/>
  <c r="D70" i="4"/>
  <c r="B71" i="4"/>
  <c r="C71" i="4"/>
  <c r="D71" i="4"/>
  <c r="B72" i="4"/>
  <c r="C72" i="4"/>
  <c r="D72" i="4"/>
  <c r="B73" i="4"/>
  <c r="C73" i="4"/>
  <c r="D73" i="4"/>
  <c r="B74" i="4"/>
  <c r="C74" i="4"/>
  <c r="D74" i="4"/>
  <c r="B76" i="4"/>
  <c r="C76" i="4"/>
  <c r="D76" i="4"/>
  <c r="B77" i="4"/>
  <c r="C77" i="4"/>
  <c r="D77" i="4"/>
  <c r="B78" i="4"/>
  <c r="C78" i="4"/>
  <c r="D78" i="4"/>
  <c r="J47" i="1"/>
  <c r="J44" i="1"/>
  <c r="K47" i="1"/>
  <c r="L47" i="1"/>
  <c r="G23" i="1"/>
  <c r="S10" i="1" s="1"/>
  <c r="L22" i="1"/>
  <c r="K22" i="1"/>
  <c r="J22" i="1"/>
  <c r="L19" i="1"/>
  <c r="J19" i="1"/>
  <c r="C25" i="4"/>
  <c r="G25" i="4"/>
  <c r="D25" i="4"/>
  <c r="H25" i="4"/>
  <c r="T10" i="4" s="1"/>
  <c r="L19" i="4"/>
  <c r="K19" i="4"/>
  <c r="J19" i="4"/>
  <c r="F52" i="4"/>
  <c r="R47" i="4" s="1"/>
  <c r="B52" i="4"/>
  <c r="N43" i="4" s="1"/>
  <c r="C52" i="4"/>
  <c r="O47" i="4" s="1"/>
  <c r="G52" i="4"/>
  <c r="D52" i="4"/>
  <c r="P38" i="4" s="1"/>
  <c r="H52" i="4"/>
  <c r="M48" i="4"/>
  <c r="M45" i="4"/>
  <c r="M44" i="4"/>
  <c r="M42" i="4"/>
  <c r="M41" i="4"/>
  <c r="M40" i="4"/>
  <c r="M39" i="4"/>
  <c r="L46" i="4"/>
  <c r="K46" i="4"/>
  <c r="J46" i="4"/>
  <c r="M19" i="1"/>
  <c r="J14" i="3"/>
  <c r="J12" i="3"/>
  <c r="J15" i="3"/>
  <c r="J21" i="3"/>
  <c r="A74" i="1"/>
  <c r="A71" i="1"/>
  <c r="A70" i="1"/>
  <c r="A69" i="1"/>
  <c r="A67" i="1"/>
  <c r="A66" i="1"/>
  <c r="A64" i="1"/>
  <c r="A63" i="1"/>
  <c r="A62" i="1"/>
  <c r="A59" i="1"/>
  <c r="M17" i="4"/>
  <c r="M15" i="4"/>
  <c r="M12" i="4"/>
  <c r="M22" i="4"/>
  <c r="M24" i="4"/>
  <c r="B1" i="1"/>
  <c r="B59" i="1"/>
  <c r="C59" i="1"/>
  <c r="D59" i="1"/>
  <c r="F59" i="1"/>
  <c r="G59" i="1"/>
  <c r="J59" i="1"/>
  <c r="K59" i="1"/>
  <c r="L59" i="1"/>
  <c r="B62" i="1"/>
  <c r="C62" i="1"/>
  <c r="D62" i="1"/>
  <c r="G62" i="1"/>
  <c r="H62" i="1"/>
  <c r="J62" i="1"/>
  <c r="K62" i="1"/>
  <c r="L62" i="1"/>
  <c r="B63" i="1"/>
  <c r="C63" i="1"/>
  <c r="D63" i="1"/>
  <c r="F63" i="1"/>
  <c r="G63" i="1"/>
  <c r="H63" i="1"/>
  <c r="J63" i="1"/>
  <c r="K63" i="1"/>
  <c r="L63" i="1"/>
  <c r="C64" i="1"/>
  <c r="D64" i="1"/>
  <c r="F64" i="1"/>
  <c r="G64" i="1"/>
  <c r="H64" i="1"/>
  <c r="J64" i="1"/>
  <c r="K64" i="1"/>
  <c r="L64" i="1"/>
  <c r="B66" i="1"/>
  <c r="C66" i="1"/>
  <c r="D66" i="1"/>
  <c r="F66" i="1"/>
  <c r="G66" i="1"/>
  <c r="H66" i="1"/>
  <c r="J66" i="1"/>
  <c r="K66" i="1"/>
  <c r="L66" i="1"/>
  <c r="D67" i="1"/>
  <c r="G67" i="1"/>
  <c r="H67" i="1"/>
  <c r="L67" i="1"/>
  <c r="B69" i="1"/>
  <c r="C69" i="1"/>
  <c r="D69" i="1"/>
  <c r="F69" i="1"/>
  <c r="G69" i="1"/>
  <c r="H69" i="1"/>
  <c r="J69" i="1"/>
  <c r="K69" i="1"/>
  <c r="L69" i="1"/>
  <c r="B71" i="1"/>
  <c r="C71" i="1"/>
  <c r="D71" i="1"/>
  <c r="F71" i="1"/>
  <c r="G71" i="1"/>
  <c r="H71" i="1"/>
  <c r="J71" i="1"/>
  <c r="K71" i="1"/>
  <c r="L71" i="1"/>
  <c r="O8" i="4"/>
  <c r="S8" i="4"/>
  <c r="B62" i="4"/>
  <c r="F62" i="4"/>
  <c r="J62" i="4" s="1"/>
  <c r="S35" i="4"/>
  <c r="F64" i="4"/>
  <c r="G64" i="4"/>
  <c r="H64" i="4"/>
  <c r="J64" i="4"/>
  <c r="K64" i="4"/>
  <c r="L64" i="4"/>
  <c r="F67" i="4"/>
  <c r="G67" i="4"/>
  <c r="H67" i="4"/>
  <c r="J67" i="4"/>
  <c r="K67" i="4"/>
  <c r="L67" i="4"/>
  <c r="F68" i="4"/>
  <c r="G68" i="4"/>
  <c r="H68" i="4"/>
  <c r="J68" i="4"/>
  <c r="K68" i="4"/>
  <c r="L68" i="4"/>
  <c r="F69" i="4"/>
  <c r="G69" i="4"/>
  <c r="H69" i="4"/>
  <c r="J69" i="4"/>
  <c r="K69" i="4"/>
  <c r="L69" i="4"/>
  <c r="F70" i="4"/>
  <c r="G70" i="4"/>
  <c r="H70" i="4"/>
  <c r="J70" i="4"/>
  <c r="K70" i="4"/>
  <c r="L70" i="4"/>
  <c r="G71" i="4"/>
  <c r="H71" i="4"/>
  <c r="J71" i="4"/>
  <c r="K71" i="4"/>
  <c r="L71" i="4"/>
  <c r="F72" i="4"/>
  <c r="G72" i="4"/>
  <c r="H72" i="4"/>
  <c r="J72" i="4"/>
  <c r="K72" i="4"/>
  <c r="L72" i="4"/>
  <c r="F73" i="4"/>
  <c r="G73" i="4"/>
  <c r="J73" i="4"/>
  <c r="K73" i="4"/>
  <c r="L73" i="4"/>
  <c r="F74" i="4"/>
  <c r="G74" i="4"/>
  <c r="H74" i="4"/>
  <c r="J74" i="4"/>
  <c r="K74" i="4"/>
  <c r="L74" i="4"/>
  <c r="F76" i="4"/>
  <c r="G76" i="4"/>
  <c r="H76" i="4"/>
  <c r="J76" i="4"/>
  <c r="K76" i="4"/>
  <c r="L76" i="4"/>
  <c r="F77" i="4"/>
  <c r="G77" i="4"/>
  <c r="H77" i="4"/>
  <c r="J77" i="4"/>
  <c r="K77" i="4"/>
  <c r="L77" i="4"/>
  <c r="F78" i="4"/>
  <c r="G78" i="4"/>
  <c r="H78" i="4"/>
  <c r="J78" i="4"/>
  <c r="K78" i="4"/>
  <c r="L78" i="4"/>
  <c r="C23" i="1"/>
  <c r="O10" i="1" s="1"/>
  <c r="L44" i="1"/>
  <c r="D68" i="1"/>
  <c r="H68" i="1"/>
  <c r="H48" i="1"/>
  <c r="H23" i="1"/>
  <c r="T10" i="1" s="1"/>
  <c r="D23" i="1"/>
  <c r="P10" i="1" s="1"/>
  <c r="B25" i="4"/>
  <c r="G48" i="1"/>
  <c r="K67" i="1"/>
  <c r="J16" i="4"/>
  <c r="F71" i="4"/>
  <c r="M16" i="4"/>
  <c r="J19" i="3"/>
  <c r="B67" i="1"/>
  <c r="J43" i="3"/>
  <c r="J16" i="3"/>
  <c r="J42" i="1"/>
  <c r="J67" i="1"/>
  <c r="M39" i="1"/>
  <c r="M35" i="1"/>
  <c r="J10" i="5"/>
  <c r="M51" i="4"/>
  <c r="O35" i="4"/>
  <c r="M43" i="4"/>
  <c r="M49" i="4"/>
  <c r="J14" i="5"/>
  <c r="J12" i="5"/>
  <c r="J41" i="3"/>
  <c r="J39" i="3"/>
  <c r="J35" i="3"/>
  <c r="J13" i="3"/>
  <c r="M44" i="1"/>
  <c r="K42" i="1"/>
  <c r="C48" i="1"/>
  <c r="F67" i="1"/>
  <c r="J17" i="1"/>
  <c r="B23" i="1"/>
  <c r="N10" i="1" s="1"/>
  <c r="M47" i="4"/>
  <c r="M14" i="4"/>
  <c r="M18" i="4"/>
  <c r="M17" i="1"/>
  <c r="J13" i="5"/>
  <c r="M46" i="4"/>
  <c r="M19" i="4"/>
  <c r="M45" i="3" l="1"/>
  <c r="M44" i="3"/>
  <c r="M43" i="3"/>
  <c r="M42" i="3"/>
  <c r="M41" i="3"/>
  <c r="M33" i="3"/>
  <c r="M16" i="3"/>
  <c r="M21" i="3"/>
  <c r="M17" i="3"/>
  <c r="M10" i="3"/>
  <c r="M18" i="3"/>
  <c r="M11" i="3"/>
  <c r="M19" i="3"/>
  <c r="M37" i="3"/>
  <c r="M12" i="3"/>
  <c r="M20" i="3"/>
  <c r="M36" i="3"/>
  <c r="M13" i="3"/>
  <c r="M9" i="3"/>
  <c r="M35" i="3"/>
  <c r="M14" i="3"/>
  <c r="M34" i="3"/>
  <c r="M15" i="3"/>
  <c r="M40" i="3"/>
  <c r="M39" i="3"/>
  <c r="M38" i="3"/>
  <c r="Q45" i="3"/>
  <c r="Q37" i="3"/>
  <c r="Q41" i="3"/>
  <c r="Q38" i="3"/>
  <c r="Q42" i="3"/>
  <c r="Q35" i="3"/>
  <c r="Q39" i="3"/>
  <c r="Q43" i="3"/>
  <c r="Q36" i="3"/>
  <c r="Q40" i="3"/>
  <c r="Q33" i="3"/>
  <c r="Q34" i="3"/>
  <c r="M38" i="4"/>
  <c r="L9" i="3"/>
  <c r="L11" i="3"/>
  <c r="O10" i="3"/>
  <c r="O11" i="3"/>
  <c r="K13" i="3"/>
  <c r="K11" i="3"/>
  <c r="P11" i="3"/>
  <c r="R19" i="3"/>
  <c r="R11" i="3"/>
  <c r="U16" i="4"/>
  <c r="U10" i="4"/>
  <c r="T40" i="4"/>
  <c r="T37" i="4"/>
  <c r="O24" i="4"/>
  <c r="O10" i="4"/>
  <c r="R19" i="4"/>
  <c r="R10" i="4"/>
  <c r="P11" i="4"/>
  <c r="P10" i="4"/>
  <c r="N21" i="4"/>
  <c r="N10" i="4"/>
  <c r="S16" i="4"/>
  <c r="S10" i="4"/>
  <c r="U47" i="4"/>
  <c r="U37" i="4"/>
  <c r="Q15" i="1"/>
  <c r="Q10" i="1"/>
  <c r="T47" i="1"/>
  <c r="T40" i="1"/>
  <c r="S42" i="1"/>
  <c r="S40" i="1"/>
  <c r="R46" i="1"/>
  <c r="R40" i="1"/>
  <c r="P39" i="1"/>
  <c r="P40" i="1"/>
  <c r="O42" i="1"/>
  <c r="O40" i="1"/>
  <c r="N37" i="1"/>
  <c r="N40" i="1"/>
  <c r="I67" i="1"/>
  <c r="T15" i="1"/>
  <c r="U15" i="1"/>
  <c r="S15" i="1"/>
  <c r="R15" i="1"/>
  <c r="P11" i="1"/>
  <c r="P15" i="1"/>
  <c r="O17" i="1"/>
  <c r="O15" i="1"/>
  <c r="N16" i="1"/>
  <c r="N15" i="1"/>
  <c r="Q19" i="1"/>
  <c r="O7" i="3"/>
  <c r="Q16" i="3"/>
  <c r="E48" i="1"/>
  <c r="E67" i="1"/>
  <c r="M70" i="4"/>
  <c r="E70" i="4"/>
  <c r="E62" i="1"/>
  <c r="E71" i="1"/>
  <c r="I66" i="1"/>
  <c r="I62" i="1"/>
  <c r="E74" i="4"/>
  <c r="E65" i="4"/>
  <c r="I70" i="4"/>
  <c r="E68" i="1"/>
  <c r="M67" i="1"/>
  <c r="M60" i="1"/>
  <c r="E60" i="1"/>
  <c r="I60" i="1"/>
  <c r="M65" i="4"/>
  <c r="I65" i="4"/>
  <c r="E69" i="1"/>
  <c r="M67" i="4"/>
  <c r="I69" i="1"/>
  <c r="I59" i="1"/>
  <c r="E78" i="4"/>
  <c r="M71" i="1"/>
  <c r="I71" i="1"/>
  <c r="M78" i="4"/>
  <c r="I78" i="4"/>
  <c r="I70" i="1"/>
  <c r="M70" i="1"/>
  <c r="N46" i="1"/>
  <c r="E70" i="1"/>
  <c r="M69" i="1"/>
  <c r="M75" i="4"/>
  <c r="I75" i="4"/>
  <c r="E75" i="4"/>
  <c r="M68" i="1"/>
  <c r="I68" i="1"/>
  <c r="M73" i="4"/>
  <c r="E73" i="4"/>
  <c r="I73" i="4"/>
  <c r="M66" i="1"/>
  <c r="E66" i="1"/>
  <c r="M62" i="1"/>
  <c r="I67" i="4"/>
  <c r="E67" i="4"/>
  <c r="J25" i="5"/>
  <c r="E31" i="5"/>
  <c r="N25" i="5" s="1"/>
  <c r="M11" i="4"/>
  <c r="T20" i="1"/>
  <c r="T12" i="1"/>
  <c r="M59" i="1"/>
  <c r="M74" i="4"/>
  <c r="I74" i="4"/>
  <c r="J33" i="3"/>
  <c r="P14" i="1"/>
  <c r="M76" i="4"/>
  <c r="I31" i="5"/>
  <c r="R28" i="5" s="1"/>
  <c r="K27" i="5"/>
  <c r="M10" i="5"/>
  <c r="Q9" i="5"/>
  <c r="E46" i="3"/>
  <c r="N44" i="3" s="1"/>
  <c r="J9" i="5"/>
  <c r="E77" i="4"/>
  <c r="N24" i="4"/>
  <c r="O21" i="1"/>
  <c r="E76" i="4"/>
  <c r="I76" i="4"/>
  <c r="P15" i="4"/>
  <c r="R38" i="1"/>
  <c r="M14" i="5"/>
  <c r="P15" i="3"/>
  <c r="R37" i="1"/>
  <c r="Q42" i="4"/>
  <c r="N42" i="1"/>
  <c r="M13" i="5"/>
  <c r="M64" i="4"/>
  <c r="O28" i="5"/>
  <c r="R41" i="1"/>
  <c r="S22" i="1"/>
  <c r="E15" i="5"/>
  <c r="N9" i="5" s="1"/>
  <c r="K72" i="1"/>
  <c r="M11" i="5"/>
  <c r="R36" i="1"/>
  <c r="B31" i="3"/>
  <c r="K31" i="3" s="1"/>
  <c r="U38" i="1"/>
  <c r="U44" i="1"/>
  <c r="U45" i="1"/>
  <c r="U42" i="1"/>
  <c r="R34" i="3"/>
  <c r="R39" i="3"/>
  <c r="P29" i="5"/>
  <c r="U14" i="1"/>
  <c r="T24" i="4"/>
  <c r="P10" i="5"/>
  <c r="L12" i="5"/>
  <c r="K26" i="5"/>
  <c r="M36" i="1"/>
  <c r="U21" i="1"/>
  <c r="R43" i="1"/>
  <c r="R47" i="1"/>
  <c r="O11" i="5"/>
  <c r="E25" i="4"/>
  <c r="Q46" i="4"/>
  <c r="P45" i="1"/>
  <c r="P16" i="3"/>
  <c r="P46" i="1"/>
  <c r="K30" i="5"/>
  <c r="P30" i="5"/>
  <c r="Q38" i="4"/>
  <c r="Q47" i="4"/>
  <c r="E64" i="4"/>
  <c r="T16" i="4"/>
  <c r="O22" i="4"/>
  <c r="N18" i="3"/>
  <c r="N13" i="3"/>
  <c r="R11" i="5"/>
  <c r="R13" i="5"/>
  <c r="R12" i="5"/>
  <c r="O30" i="5"/>
  <c r="P17" i="3"/>
  <c r="K10" i="3"/>
  <c r="N46" i="4"/>
  <c r="M11" i="1"/>
  <c r="T22" i="4"/>
  <c r="O29" i="5"/>
  <c r="O27" i="5"/>
  <c r="N11" i="5"/>
  <c r="J9" i="3"/>
  <c r="P12" i="5"/>
  <c r="Q11" i="5"/>
  <c r="Q12" i="5"/>
  <c r="L28" i="5"/>
  <c r="R33" i="3"/>
  <c r="P33" i="3"/>
  <c r="U41" i="1"/>
  <c r="U35" i="1"/>
  <c r="S37" i="1"/>
  <c r="K12" i="5"/>
  <c r="I71" i="4"/>
  <c r="Q14" i="5"/>
  <c r="E71" i="4"/>
  <c r="P12" i="3"/>
  <c r="K17" i="3"/>
  <c r="K14" i="5"/>
  <c r="Q10" i="5"/>
  <c r="O25" i="5"/>
  <c r="R41" i="3"/>
  <c r="P10" i="3"/>
  <c r="N16" i="3"/>
  <c r="N12" i="3"/>
  <c r="O38" i="3"/>
  <c r="S46" i="1"/>
  <c r="I69" i="4"/>
  <c r="I61" i="1"/>
  <c r="O19" i="1"/>
  <c r="R11" i="1"/>
  <c r="T19" i="4"/>
  <c r="T17" i="4"/>
  <c r="R16" i="1"/>
  <c r="N19" i="1"/>
  <c r="O47" i="1"/>
  <c r="O22" i="1"/>
  <c r="K15" i="3"/>
  <c r="K11" i="5"/>
  <c r="P14" i="3"/>
  <c r="M9" i="5"/>
  <c r="O20" i="1"/>
  <c r="K9" i="3"/>
  <c r="M28" i="5"/>
  <c r="E69" i="4"/>
  <c r="H72" i="1"/>
  <c r="R17" i="1"/>
  <c r="S43" i="1"/>
  <c r="O44" i="1"/>
  <c r="K36" i="3"/>
  <c r="I63" i="1"/>
  <c r="R51" i="4"/>
  <c r="O35" i="3"/>
  <c r="R12" i="1"/>
  <c r="T20" i="4"/>
  <c r="T21" i="4"/>
  <c r="S45" i="1"/>
  <c r="R19" i="1"/>
  <c r="O38" i="1"/>
  <c r="O15" i="4"/>
  <c r="K14" i="3"/>
  <c r="P9" i="3"/>
  <c r="K10" i="5"/>
  <c r="S19" i="1"/>
  <c r="M66" i="4"/>
  <c r="Q29" i="5"/>
  <c r="P37" i="3"/>
  <c r="R45" i="3"/>
  <c r="R43" i="3"/>
  <c r="P43" i="3"/>
  <c r="L37" i="3"/>
  <c r="J22" i="3"/>
  <c r="P19" i="3"/>
  <c r="O12" i="3"/>
  <c r="L19" i="3"/>
  <c r="L12" i="3"/>
  <c r="K12" i="3"/>
  <c r="K20" i="3"/>
  <c r="K19" i="3"/>
  <c r="M72" i="4"/>
  <c r="S40" i="4"/>
  <c r="E72" i="4"/>
  <c r="T11" i="4"/>
  <c r="I72" i="4"/>
  <c r="O18" i="4"/>
  <c r="O13" i="4"/>
  <c r="U48" i="4"/>
  <c r="U46" i="4"/>
  <c r="M71" i="4"/>
  <c r="Q37" i="4"/>
  <c r="Q41" i="4"/>
  <c r="Q51" i="4"/>
  <c r="N37" i="4"/>
  <c r="N49" i="4"/>
  <c r="S24" i="4"/>
  <c r="S18" i="4"/>
  <c r="R14" i="4"/>
  <c r="P24" i="4"/>
  <c r="K25" i="4"/>
  <c r="O17" i="4"/>
  <c r="N22" i="4"/>
  <c r="N23" i="4"/>
  <c r="P39" i="3"/>
  <c r="O40" i="3"/>
  <c r="L35" i="3"/>
  <c r="L40" i="3"/>
  <c r="L33" i="3"/>
  <c r="L42" i="3"/>
  <c r="K38" i="3"/>
  <c r="Q15" i="3"/>
  <c r="Q19" i="3"/>
  <c r="Q10" i="3"/>
  <c r="Q17" i="3"/>
  <c r="Q18" i="3"/>
  <c r="P13" i="3"/>
  <c r="N21" i="3"/>
  <c r="N14" i="3"/>
  <c r="N20" i="3"/>
  <c r="N9" i="3"/>
  <c r="K18" i="3"/>
  <c r="K16" i="3"/>
  <c r="K21" i="3"/>
  <c r="U39" i="1"/>
  <c r="U46" i="1"/>
  <c r="M64" i="1"/>
  <c r="S36" i="1"/>
  <c r="R35" i="1"/>
  <c r="R42" i="1"/>
  <c r="R39" i="1"/>
  <c r="O46" i="1"/>
  <c r="E64" i="1"/>
  <c r="N39" i="1"/>
  <c r="N35" i="1"/>
  <c r="N45" i="1"/>
  <c r="J48" i="1"/>
  <c r="N43" i="1"/>
  <c r="N41" i="1"/>
  <c r="N44" i="1"/>
  <c r="N38" i="1"/>
  <c r="U13" i="1"/>
  <c r="U11" i="1"/>
  <c r="U20" i="1"/>
  <c r="U19" i="1"/>
  <c r="U17" i="1"/>
  <c r="U18" i="1"/>
  <c r="T22" i="1"/>
  <c r="S20" i="1"/>
  <c r="I64" i="1"/>
  <c r="R22" i="1"/>
  <c r="Q21" i="1"/>
  <c r="Q22" i="1"/>
  <c r="P12" i="1"/>
  <c r="O11" i="1"/>
  <c r="O14" i="1"/>
  <c r="N12" i="1"/>
  <c r="S45" i="4"/>
  <c r="M69" i="4"/>
  <c r="U19" i="4"/>
  <c r="U22" i="4"/>
  <c r="T12" i="4"/>
  <c r="P20" i="4"/>
  <c r="O11" i="4"/>
  <c r="J25" i="4"/>
  <c r="N11" i="4"/>
  <c r="N18" i="4"/>
  <c r="U36" i="1"/>
  <c r="U43" i="1"/>
  <c r="T39" i="1"/>
  <c r="L72" i="1"/>
  <c r="T37" i="1"/>
  <c r="T38" i="1"/>
  <c r="T45" i="1"/>
  <c r="T36" i="1"/>
  <c r="S39" i="1"/>
  <c r="S41" i="1"/>
  <c r="S38" i="1"/>
  <c r="S44" i="1"/>
  <c r="S35" i="1"/>
  <c r="S47" i="1"/>
  <c r="M63" i="1"/>
  <c r="R44" i="1"/>
  <c r="P47" i="1"/>
  <c r="P36" i="1"/>
  <c r="P41" i="1"/>
  <c r="P37" i="1"/>
  <c r="C72" i="1"/>
  <c r="N36" i="1"/>
  <c r="E63" i="1"/>
  <c r="U16" i="1"/>
  <c r="T14" i="1"/>
  <c r="G72" i="1"/>
  <c r="S12" i="1"/>
  <c r="R13" i="1"/>
  <c r="F72" i="1"/>
  <c r="R21" i="1"/>
  <c r="R18" i="1"/>
  <c r="P19" i="1"/>
  <c r="L23" i="1"/>
  <c r="P17" i="1"/>
  <c r="N22" i="1"/>
  <c r="U15" i="4"/>
  <c r="U11" i="4"/>
  <c r="I68" i="4"/>
  <c r="R24" i="4"/>
  <c r="R13" i="4"/>
  <c r="U41" i="4"/>
  <c r="K79" i="4"/>
  <c r="U45" i="4"/>
  <c r="U49" i="4"/>
  <c r="M52" i="4"/>
  <c r="S46" i="4"/>
  <c r="R44" i="4"/>
  <c r="R40" i="4"/>
  <c r="R48" i="4"/>
  <c r="R46" i="4"/>
  <c r="R41" i="4"/>
  <c r="R39" i="4"/>
  <c r="U43" i="4"/>
  <c r="R42" i="4"/>
  <c r="N48" i="4"/>
  <c r="N38" i="4"/>
  <c r="J52" i="4"/>
  <c r="N42" i="4"/>
  <c r="N41" i="4"/>
  <c r="N45" i="4"/>
  <c r="N44" i="4"/>
  <c r="N40" i="4"/>
  <c r="N50" i="4"/>
  <c r="E68" i="4"/>
  <c r="T48" i="4"/>
  <c r="L79" i="4"/>
  <c r="T49" i="4"/>
  <c r="T51" i="4"/>
  <c r="T46" i="4"/>
  <c r="S39" i="4"/>
  <c r="S42" i="4"/>
  <c r="S49" i="4"/>
  <c r="S51" i="4"/>
  <c r="S41" i="4"/>
  <c r="S48" i="4"/>
  <c r="M68" i="4"/>
  <c r="S44" i="4"/>
  <c r="S47" i="4"/>
  <c r="S43" i="4"/>
  <c r="S38" i="4"/>
  <c r="R43" i="4"/>
  <c r="R38" i="4"/>
  <c r="R45" i="4"/>
  <c r="R49" i="4"/>
  <c r="O37" i="4"/>
  <c r="K52" i="4"/>
  <c r="O40" i="4"/>
  <c r="C79" i="4"/>
  <c r="B79" i="4"/>
  <c r="M30" i="5"/>
  <c r="M27" i="5"/>
  <c r="M29" i="5"/>
  <c r="M25" i="5"/>
  <c r="K29" i="5"/>
  <c r="K28" i="5"/>
  <c r="O10" i="5"/>
  <c r="O12" i="5"/>
  <c r="K13" i="5"/>
  <c r="R37" i="3"/>
  <c r="R36" i="3"/>
  <c r="R38" i="3"/>
  <c r="R42" i="3"/>
  <c r="P45" i="3"/>
  <c r="P40" i="3"/>
  <c r="O34" i="3"/>
  <c r="O36" i="3"/>
  <c r="O41" i="3"/>
  <c r="O39" i="3"/>
  <c r="O43" i="3"/>
  <c r="O45" i="3"/>
  <c r="L38" i="3"/>
  <c r="K44" i="3"/>
  <c r="K37" i="3"/>
  <c r="K41" i="3"/>
  <c r="K35" i="3"/>
  <c r="K42" i="3"/>
  <c r="K40" i="3"/>
  <c r="K33" i="3"/>
  <c r="K43" i="3"/>
  <c r="K39" i="3"/>
  <c r="R14" i="3"/>
  <c r="R17" i="3"/>
  <c r="Q9" i="3"/>
  <c r="P21" i="3"/>
  <c r="P18" i="3"/>
  <c r="O21" i="3"/>
  <c r="N17" i="3"/>
  <c r="N19" i="3"/>
  <c r="U47" i="1"/>
  <c r="T42" i="1"/>
  <c r="T41" i="1"/>
  <c r="J72" i="1"/>
  <c r="M61" i="1"/>
  <c r="E61" i="1"/>
  <c r="O39" i="1"/>
  <c r="O36" i="1"/>
  <c r="O43" i="1"/>
  <c r="O37" i="1"/>
  <c r="B72" i="1"/>
  <c r="N47" i="1"/>
  <c r="U22" i="1"/>
  <c r="U12" i="1"/>
  <c r="S18" i="1"/>
  <c r="S17" i="1"/>
  <c r="S14" i="1"/>
  <c r="S13" i="1"/>
  <c r="S11" i="1"/>
  <c r="S21" i="1"/>
  <c r="S16" i="1"/>
  <c r="R20" i="1"/>
  <c r="R14" i="1"/>
  <c r="Q11" i="1"/>
  <c r="Q13" i="1"/>
  <c r="M23" i="1"/>
  <c r="Q14" i="1"/>
  <c r="Q16" i="1"/>
  <c r="Q12" i="1"/>
  <c r="Q20" i="1"/>
  <c r="Q17" i="1"/>
  <c r="Q18" i="1"/>
  <c r="O12" i="1"/>
  <c r="O13" i="1"/>
  <c r="O16" i="1"/>
  <c r="O18" i="1"/>
  <c r="N11" i="1"/>
  <c r="N21" i="1"/>
  <c r="N18" i="1"/>
  <c r="U39" i="4"/>
  <c r="U40" i="4"/>
  <c r="U44" i="4"/>
  <c r="U51" i="4"/>
  <c r="U42" i="4"/>
  <c r="U38" i="4"/>
  <c r="T43" i="4"/>
  <c r="T38" i="4"/>
  <c r="T44" i="4"/>
  <c r="T39" i="4"/>
  <c r="T47" i="4"/>
  <c r="T45" i="4"/>
  <c r="T42" i="4"/>
  <c r="T41" i="4"/>
  <c r="J79" i="4"/>
  <c r="L52" i="4"/>
  <c r="P39" i="4"/>
  <c r="P44" i="4"/>
  <c r="P43" i="4"/>
  <c r="P50" i="4"/>
  <c r="E66" i="4"/>
  <c r="O46" i="4"/>
  <c r="O42" i="4"/>
  <c r="O45" i="4"/>
  <c r="O39" i="4"/>
  <c r="O48" i="4"/>
  <c r="N51" i="4"/>
  <c r="N39" i="4"/>
  <c r="N47" i="4"/>
  <c r="U14" i="4"/>
  <c r="U24" i="4"/>
  <c r="T15" i="4"/>
  <c r="T13" i="4"/>
  <c r="T14" i="4"/>
  <c r="T18" i="4"/>
  <c r="H79" i="4"/>
  <c r="S17" i="4"/>
  <c r="S20" i="4"/>
  <c r="S13" i="4"/>
  <c r="S11" i="4"/>
  <c r="S22" i="4"/>
  <c r="G79" i="4"/>
  <c r="S12" i="4"/>
  <c r="S19" i="4"/>
  <c r="S14" i="4"/>
  <c r="I66" i="4"/>
  <c r="P17" i="4"/>
  <c r="P22" i="4"/>
  <c r="P21" i="4"/>
  <c r="P18" i="4"/>
  <c r="P12" i="4"/>
  <c r="P13" i="4"/>
  <c r="P19" i="4"/>
  <c r="P14" i="4"/>
  <c r="P23" i="4"/>
  <c r="O14" i="4"/>
  <c r="O21" i="4"/>
  <c r="O16" i="4"/>
  <c r="O23" i="4"/>
  <c r="L25" i="5"/>
  <c r="Q26" i="5"/>
  <c r="P26" i="5"/>
  <c r="P25" i="5"/>
  <c r="L30" i="5"/>
  <c r="P28" i="5"/>
  <c r="Q30" i="5"/>
  <c r="Q28" i="5"/>
  <c r="Q25" i="5"/>
  <c r="L26" i="5"/>
  <c r="L29" i="5"/>
  <c r="L14" i="5"/>
  <c r="L11" i="5"/>
  <c r="R9" i="5"/>
  <c r="O13" i="5"/>
  <c r="L13" i="5"/>
  <c r="P11" i="5"/>
  <c r="P14" i="5"/>
  <c r="R14" i="5"/>
  <c r="O9" i="5"/>
  <c r="L9" i="5"/>
  <c r="P9" i="5"/>
  <c r="R40" i="3"/>
  <c r="P35" i="3"/>
  <c r="P34" i="3"/>
  <c r="L44" i="3"/>
  <c r="L39" i="3"/>
  <c r="L36" i="3"/>
  <c r="O33" i="3"/>
  <c r="O37" i="3"/>
  <c r="P41" i="3"/>
  <c r="R35" i="3"/>
  <c r="P36" i="3"/>
  <c r="P38" i="3"/>
  <c r="L34" i="3"/>
  <c r="L41" i="3"/>
  <c r="K34" i="3"/>
  <c r="L45" i="3"/>
  <c r="R12" i="3"/>
  <c r="R13" i="3"/>
  <c r="R9" i="3"/>
  <c r="R15" i="3"/>
  <c r="O13" i="3"/>
  <c r="O19" i="3"/>
  <c r="L21" i="3"/>
  <c r="L14" i="3"/>
  <c r="L16" i="3"/>
  <c r="R21" i="3"/>
  <c r="R10" i="3"/>
  <c r="O9" i="3"/>
  <c r="Q12" i="3"/>
  <c r="Q13" i="3"/>
  <c r="Q21" i="3"/>
  <c r="L20" i="3"/>
  <c r="L17" i="3"/>
  <c r="N15" i="3"/>
  <c r="O17" i="3"/>
  <c r="R16" i="3"/>
  <c r="R18" i="3"/>
  <c r="O15" i="3"/>
  <c r="O16" i="3"/>
  <c r="O18" i="3"/>
  <c r="Q14" i="3"/>
  <c r="O14" i="3"/>
  <c r="L15" i="3"/>
  <c r="N10" i="3"/>
  <c r="L10" i="3"/>
  <c r="L13" i="3"/>
  <c r="L18" i="3"/>
  <c r="D72" i="1"/>
  <c r="E59" i="1"/>
  <c r="T44" i="1"/>
  <c r="P42" i="1"/>
  <c r="P38" i="1"/>
  <c r="L48" i="1"/>
  <c r="P44" i="1"/>
  <c r="U37" i="1"/>
  <c r="R45" i="1"/>
  <c r="T35" i="1"/>
  <c r="T43" i="1"/>
  <c r="K48" i="1"/>
  <c r="T46" i="1"/>
  <c r="P35" i="1"/>
  <c r="P43" i="1"/>
  <c r="O45" i="1"/>
  <c r="O35" i="1"/>
  <c r="O41" i="1"/>
  <c r="J23" i="1"/>
  <c r="P16" i="1"/>
  <c r="P22" i="1"/>
  <c r="P21" i="1"/>
  <c r="N20" i="1"/>
  <c r="N14" i="1"/>
  <c r="N13" i="1"/>
  <c r="T18" i="1"/>
  <c r="P18" i="1"/>
  <c r="P13" i="1"/>
  <c r="T19" i="1"/>
  <c r="T11" i="1"/>
  <c r="T13" i="1"/>
  <c r="P20" i="1"/>
  <c r="N17" i="1"/>
  <c r="T21" i="1"/>
  <c r="T17" i="1"/>
  <c r="T16" i="1"/>
  <c r="O49" i="4"/>
  <c r="O51" i="4"/>
  <c r="P40" i="4"/>
  <c r="D79" i="4"/>
  <c r="Q49" i="4"/>
  <c r="Q45" i="4"/>
  <c r="Q48" i="4"/>
  <c r="P46" i="4"/>
  <c r="O50" i="4"/>
  <c r="O41" i="4"/>
  <c r="O43" i="4"/>
  <c r="O44" i="4"/>
  <c r="P49" i="4"/>
  <c r="O38" i="4"/>
  <c r="Q40" i="4"/>
  <c r="P41" i="4"/>
  <c r="P45" i="4"/>
  <c r="P48" i="4"/>
  <c r="Q43" i="4"/>
  <c r="P37" i="4"/>
  <c r="Q50" i="4"/>
  <c r="Q44" i="4"/>
  <c r="P51" i="4"/>
  <c r="P42" i="4"/>
  <c r="P47" i="4"/>
  <c r="F23" i="5"/>
  <c r="O23" i="5" s="1"/>
  <c r="O7" i="5"/>
  <c r="F31" i="3"/>
  <c r="O31" i="3" s="1"/>
  <c r="F33" i="1"/>
  <c r="N33" i="1"/>
  <c r="B57" i="1"/>
  <c r="B7" i="5"/>
  <c r="N8" i="1"/>
  <c r="R21" i="4"/>
  <c r="R12" i="4"/>
  <c r="F79" i="4"/>
  <c r="R15" i="4"/>
  <c r="U18" i="4"/>
  <c r="U12" i="4"/>
  <c r="U20" i="4"/>
  <c r="R20" i="4"/>
  <c r="R17" i="4"/>
  <c r="R22" i="4"/>
  <c r="R16" i="4"/>
  <c r="N15" i="4"/>
  <c r="N20" i="4"/>
  <c r="N19" i="4"/>
  <c r="N16" i="4"/>
  <c r="I64" i="4"/>
  <c r="R11" i="4"/>
  <c r="U13" i="4"/>
  <c r="U21" i="4"/>
  <c r="U17" i="4"/>
  <c r="L25" i="4"/>
  <c r="R18" i="4"/>
  <c r="S21" i="4"/>
  <c r="S15" i="4"/>
  <c r="O20" i="4"/>
  <c r="P16" i="4"/>
  <c r="O12" i="4"/>
  <c r="N13" i="4"/>
  <c r="N14" i="4"/>
  <c r="O19" i="4"/>
  <c r="N17" i="4"/>
  <c r="N12" i="4"/>
  <c r="M46" i="3" l="1"/>
  <c r="R15" i="5"/>
  <c r="Q46" i="3"/>
  <c r="Q13" i="4"/>
  <c r="Q10" i="4"/>
  <c r="Q42" i="1"/>
  <c r="Q40" i="1"/>
  <c r="Q46" i="1"/>
  <c r="Q45" i="1"/>
  <c r="Q47" i="1"/>
  <c r="Q39" i="1"/>
  <c r="Q35" i="1"/>
  <c r="Q36" i="1"/>
  <c r="Q38" i="1"/>
  <c r="Q43" i="1"/>
  <c r="Q37" i="1"/>
  <c r="Q41" i="1"/>
  <c r="M48" i="1"/>
  <c r="Q44" i="1"/>
  <c r="I72" i="1"/>
  <c r="M22" i="3"/>
  <c r="N29" i="5"/>
  <c r="N30" i="5"/>
  <c r="K15" i="5"/>
  <c r="J31" i="5"/>
  <c r="N26" i="5"/>
  <c r="N27" i="5"/>
  <c r="N28" i="5"/>
  <c r="J15" i="5"/>
  <c r="R29" i="5"/>
  <c r="R27" i="5"/>
  <c r="R26" i="5"/>
  <c r="R30" i="5"/>
  <c r="O15" i="5"/>
  <c r="N13" i="5"/>
  <c r="N10" i="5"/>
  <c r="N12" i="5"/>
  <c r="S48" i="1"/>
  <c r="O48" i="1"/>
  <c r="N37" i="3"/>
  <c r="N36" i="3"/>
  <c r="N43" i="3"/>
  <c r="N38" i="3"/>
  <c r="N41" i="3"/>
  <c r="J46" i="3"/>
  <c r="N39" i="3"/>
  <c r="N45" i="3"/>
  <c r="N40" i="3"/>
  <c r="N34" i="3"/>
  <c r="N33" i="3"/>
  <c r="N35" i="3"/>
  <c r="N42" i="3"/>
  <c r="Q12" i="4"/>
  <c r="M15" i="5"/>
  <c r="R25" i="5"/>
  <c r="Q22" i="4"/>
  <c r="Q18" i="4"/>
  <c r="Q19" i="4"/>
  <c r="Q16" i="4"/>
  <c r="M25" i="4"/>
  <c r="Q23" i="4"/>
  <c r="R23" i="1"/>
  <c r="N23" i="1"/>
  <c r="N14" i="5"/>
  <c r="M31" i="5"/>
  <c r="Q21" i="4"/>
  <c r="Q14" i="4"/>
  <c r="Q11" i="4"/>
  <c r="N48" i="1"/>
  <c r="Q15" i="4"/>
  <c r="Q17" i="4"/>
  <c r="Q24" i="4"/>
  <c r="O31" i="5"/>
  <c r="Q20" i="4"/>
  <c r="Q15" i="5"/>
  <c r="P15" i="5"/>
  <c r="E79" i="4"/>
  <c r="K31" i="5"/>
  <c r="P46" i="3"/>
  <c r="L46" i="3"/>
  <c r="R22" i="3"/>
  <c r="O22" i="3"/>
  <c r="O25" i="4"/>
  <c r="K22" i="3"/>
  <c r="R46" i="3"/>
  <c r="N22" i="3"/>
  <c r="I79" i="4"/>
  <c r="M79" i="4"/>
  <c r="S25" i="4"/>
  <c r="R25" i="4"/>
  <c r="O46" i="3"/>
  <c r="K46" i="3"/>
  <c r="P22" i="3"/>
  <c r="M72" i="1"/>
  <c r="N52" i="4"/>
  <c r="T25" i="4"/>
  <c r="N25" i="4"/>
  <c r="U48" i="1"/>
  <c r="R48" i="1"/>
  <c r="U23" i="1"/>
  <c r="Q23" i="1"/>
  <c r="S23" i="1"/>
  <c r="P23" i="1"/>
  <c r="O23" i="1"/>
  <c r="U25" i="4"/>
  <c r="S52" i="4"/>
  <c r="R52" i="4"/>
  <c r="O52" i="4"/>
  <c r="U52" i="4"/>
  <c r="T52" i="4"/>
  <c r="Q52" i="4"/>
  <c r="Q31" i="5"/>
  <c r="T48" i="1"/>
  <c r="P48" i="1"/>
  <c r="E72" i="1"/>
  <c r="T23" i="1"/>
  <c r="P52" i="4"/>
  <c r="P25" i="4"/>
  <c r="P31" i="5"/>
  <c r="L31" i="5"/>
  <c r="L15" i="5"/>
  <c r="L22" i="3"/>
  <c r="Q22" i="3"/>
  <c r="F57" i="1"/>
  <c r="J57" i="1" s="1"/>
  <c r="R33" i="1"/>
  <c r="B23" i="5"/>
  <c r="K23" i="5" s="1"/>
  <c r="K7" i="5"/>
  <c r="Q48" i="1" l="1"/>
  <c r="N31" i="5"/>
  <c r="R31" i="5"/>
  <c r="N15" i="5"/>
  <c r="N46" i="3"/>
  <c r="Q25" i="4"/>
</calcChain>
</file>

<file path=xl/sharedStrings.xml><?xml version="1.0" encoding="utf-8"?>
<sst xmlns="http://schemas.openxmlformats.org/spreadsheetml/2006/main" count="406" uniqueCount="60">
  <si>
    <t>Company</t>
  </si>
  <si>
    <t>Recur.</t>
  </si>
  <si>
    <t>Port.</t>
  </si>
  <si>
    <t>Retro.</t>
  </si>
  <si>
    <t>Total</t>
  </si>
  <si>
    <t>Percentage</t>
  </si>
  <si>
    <t>Increase</t>
  </si>
  <si>
    <t>Optimum Re (US)</t>
  </si>
  <si>
    <t>TOTALS</t>
  </si>
  <si>
    <t>Munich Re (Canada)</t>
  </si>
  <si>
    <t>Optimum Re (Canada)</t>
  </si>
  <si>
    <t>RGA Re (Canada)</t>
  </si>
  <si>
    <t xml:space="preserve"> </t>
  </si>
  <si>
    <t xml:space="preserve">Swiss Re </t>
  </si>
  <si>
    <t xml:space="preserve">Canada Life </t>
  </si>
  <si>
    <t>Canada Life</t>
  </si>
  <si>
    <t>Scottish Re</t>
  </si>
  <si>
    <t>Swiss Re</t>
  </si>
  <si>
    <t>General Re Life</t>
  </si>
  <si>
    <t>Pacific Life</t>
  </si>
  <si>
    <t>AXA Equitable</t>
  </si>
  <si>
    <t>Retro</t>
  </si>
  <si>
    <t>Group Reinsurance Plus (Hartford)</t>
  </si>
  <si>
    <t>Scottish Re (US)</t>
  </si>
  <si>
    <t>SCOR Global Life</t>
  </si>
  <si>
    <t>Percentage Increase</t>
  </si>
  <si>
    <t>Employers Re Corp.</t>
  </si>
  <si>
    <t>SCOR Global Life (Canada)</t>
  </si>
  <si>
    <t>Munich Re (US)</t>
  </si>
  <si>
    <t>Port</t>
  </si>
  <si>
    <t>Trad</t>
  </si>
  <si>
    <t>Hannover Life Re</t>
  </si>
  <si>
    <t>Berkshire Hathaway Group (Sun)</t>
  </si>
  <si>
    <t xml:space="preserve">    Ordinary Reinsurance New Business</t>
  </si>
  <si>
    <t>Berkshire Hathaway Group</t>
  </si>
  <si>
    <t xml:space="preserve">SCOR Global Life </t>
  </si>
  <si>
    <t>Ordinary Reinsurance In Force</t>
  </si>
  <si>
    <t>Ordinary Reinsurance New Business</t>
  </si>
  <si>
    <t>Market Share Percentages</t>
  </si>
  <si>
    <t>Group Reinsurance New Business (Premium)</t>
  </si>
  <si>
    <t>Group Reinsurance In Force (Premium)</t>
  </si>
  <si>
    <t xml:space="preserve">Employers Re Corp. </t>
  </si>
  <si>
    <t>SCOR Global Life (US)</t>
  </si>
  <si>
    <t>Hannover Life Re (Canada)</t>
  </si>
  <si>
    <t>U.S. ORDINARY REINSURANCE NEW BUSINESS MARKET SHARE PERCENTAGES FOR 2017 AND 2018 (AMOUNTS IN $U.S. MILLIONS)</t>
  </si>
  <si>
    <t>U.S. ORDINARY REINSURANCE IN FORCE MARKET SHARE PERCENTAGES FOR 2017 AND 2018 (AMOUNTS IN $U.S. MILLIONS)</t>
  </si>
  <si>
    <t>CANADIAN GROUP REINSURANCE PREMIUM NEW BUSINESS MARKET SHARE PERCENTAGES FOR 2017 AND 2018 (AMOUNTS IN $CAN 000s)</t>
  </si>
  <si>
    <t>CANADIAN GROUP REINSURANCE PREMIUM IN FORCE MARKET SHARE PERCENTAGES FOR 2017 AND 2018 (AMOUNTS IN $CAN 000s)</t>
  </si>
  <si>
    <t>U.S. GROUP REINSURANCE PREMIUM NEW BUSINESS MARKET SHARE PERCENTAGES FOR 2017 AND 2018 (AMOUNTS IN $U.S. 000s)</t>
  </si>
  <si>
    <t>U.S. GROUP REINSURANCE PREMIUM IN FORCE MARKET SHARE PERCENTAGES FOR 2017 AND 2018 (AMOUNTS IN $U.S. 000s)</t>
  </si>
  <si>
    <t>CANADIAN ORDINARY REINSURANCE NEW BUSINESS MARKET SHARE PERCENTAGES FOR 2017 AND 2018 (AMOUNTS IN $CAN MILLIONS)</t>
  </si>
  <si>
    <t>CANADIAN ORDINARY REINSURANCE IN FORCE MARKET SHARE PERCENTAGES FOR 2017 AND 2018 (AMOUNTS IN $CAN MILLIONS)</t>
  </si>
  <si>
    <t>PartnerRe</t>
  </si>
  <si>
    <t>U.S. ORDINARY REINSURANCE (AMOUNTS IN $U.S. MILLIONS)</t>
  </si>
  <si>
    <t>CANADIAN ORDINARY REINSURANCE (AMOUNTS IN $CAN MILLIONS)</t>
  </si>
  <si>
    <t>N/A</t>
  </si>
  <si>
    <t>DNR</t>
  </si>
  <si>
    <t>DNR = did not report</t>
  </si>
  <si>
    <t>RGA Reinsurance Company</t>
  </si>
  <si>
    <t>NMR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</si>
</sst>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6">
    <font>
      <sz val="10"/>
      <name val="Arial"/>
    </font>
    <font>
      <sz val="10"/>
      <name val="Arial"/>
      <family val="2"/>
    </font>
    <font>
      <sz val="11"/>
      <name val="Arial"/>
      <family val="2"/>
    </font>
    <font>
      <b/>
      <sz val="11"/>
      <name val="Arial"/>
      <family val="2"/>
    </font>
    <font>
      <b/>
      <sz val="11"/>
      <color theme="0"/>
      <name val="Arial"/>
      <family val="2"/>
    </font>
    <font>
      <sz val="10"/>
      <name val="Arial"/>
      <family val="2"/>
    </font>
  </fonts>
  <fills count="3">
    <fill>
      <patternFill patternType="none"/>
    </fill>
    <fill>
      <patternFill patternType="gray125"/>
    </fill>
    <fill>
      <patternFill patternType="solid">
        <fgColor theme="3"/>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s>
  <cellStyleXfs count="3">
    <xf numFmtId="0" fontId="0" fillId="0" borderId="0" applyBorder="0"/>
    <xf numFmtId="43" fontId="1" fillId="0" borderId="0" applyFont="0" applyFill="0" applyBorder="0" applyAlignment="0" applyProtection="0"/>
    <xf numFmtId="9" fontId="5" fillId="0" borderId="0" applyFont="0" applyFill="0" applyBorder="0" applyAlignment="0" applyProtection="0"/>
  </cellStyleXfs>
  <cellXfs count="102">
    <xf numFmtId="0" fontId="0" fillId="0" borderId="0" xfId="0"/>
    <xf numFmtId="0" fontId="2" fillId="0" borderId="0" xfId="0" applyFont="1"/>
    <xf numFmtId="0" fontId="3" fillId="0" borderId="0" xfId="0" applyFont="1"/>
    <xf numFmtId="14" fontId="2" fillId="0" borderId="0" xfId="0" applyNumberFormat="1" applyFont="1"/>
    <xf numFmtId="0" fontId="2" fillId="0" borderId="0" xfId="0" applyFont="1" applyBorder="1"/>
    <xf numFmtId="0" fontId="3" fillId="0" borderId="1" xfId="0" applyFont="1" applyBorder="1"/>
    <xf numFmtId="3" fontId="3" fillId="0" borderId="2" xfId="0" applyNumberFormat="1" applyFont="1" applyBorder="1"/>
    <xf numFmtId="3" fontId="3" fillId="0" borderId="3" xfId="0" applyNumberFormat="1" applyFont="1" applyBorder="1"/>
    <xf numFmtId="164" fontId="3" fillId="0" borderId="2" xfId="0" applyNumberFormat="1" applyFont="1" applyBorder="1"/>
    <xf numFmtId="164" fontId="3" fillId="0" borderId="3" xfId="0" applyNumberFormat="1" applyFont="1" applyBorder="1"/>
    <xf numFmtId="164" fontId="3" fillId="0" borderId="5" xfId="0" applyNumberFormat="1" applyFont="1" applyBorder="1"/>
    <xf numFmtId="164" fontId="3" fillId="0" borderId="6" xfId="0" applyNumberFormat="1" applyFont="1" applyBorder="1"/>
    <xf numFmtId="3" fontId="3" fillId="0" borderId="7" xfId="0" applyNumberFormat="1" applyFont="1" applyBorder="1"/>
    <xf numFmtId="3" fontId="3" fillId="0" borderId="6" xfId="0" applyNumberFormat="1" applyFont="1" applyBorder="1"/>
    <xf numFmtId="0" fontId="3" fillId="0" borderId="0" xfId="0" applyFont="1" applyFill="1" applyBorder="1"/>
    <xf numFmtId="3" fontId="3" fillId="0" borderId="0" xfId="0" applyNumberFormat="1" applyFont="1" applyBorder="1"/>
    <xf numFmtId="10" fontId="3" fillId="0" borderId="0" xfId="0" applyNumberFormat="1" applyFont="1" applyBorder="1"/>
    <xf numFmtId="164" fontId="3" fillId="0" borderId="0" xfId="0" applyNumberFormat="1" applyFont="1" applyBorder="1"/>
    <xf numFmtId="0" fontId="2" fillId="0" borderId="8" xfId="0" applyFont="1" applyFill="1" applyBorder="1"/>
    <xf numFmtId="3" fontId="2" fillId="0" borderId="0" xfId="0" applyNumberFormat="1" applyFont="1" applyFill="1" applyBorder="1"/>
    <xf numFmtId="3" fontId="2" fillId="0" borderId="9" xfId="0" applyNumberFormat="1" applyFont="1" applyFill="1" applyBorder="1"/>
    <xf numFmtId="3" fontId="2" fillId="0" borderId="10" xfId="0" applyNumberFormat="1" applyFont="1" applyFill="1" applyBorder="1"/>
    <xf numFmtId="3" fontId="2" fillId="0" borderId="12" xfId="0" applyNumberFormat="1" applyFont="1" applyFill="1" applyBorder="1"/>
    <xf numFmtId="15" fontId="2" fillId="0" borderId="0" xfId="0" applyNumberFormat="1" applyFont="1"/>
    <xf numFmtId="0" fontId="0" fillId="0" borderId="0" xfId="0" applyFill="1"/>
    <xf numFmtId="0" fontId="2" fillId="0" borderId="0" xfId="0" applyFont="1" applyFill="1" applyBorder="1"/>
    <xf numFmtId="0" fontId="3" fillId="0" borderId="1" xfId="0" applyFont="1" applyFill="1" applyBorder="1"/>
    <xf numFmtId="3" fontId="3" fillId="0" borderId="2" xfId="0" applyNumberFormat="1" applyFont="1" applyFill="1" applyBorder="1"/>
    <xf numFmtId="3" fontId="3" fillId="0" borderId="3" xfId="0" applyNumberFormat="1" applyFont="1" applyFill="1" applyBorder="1"/>
    <xf numFmtId="164" fontId="3" fillId="0" borderId="2" xfId="0" applyNumberFormat="1" applyFont="1" applyFill="1" applyBorder="1"/>
    <xf numFmtId="164" fontId="3" fillId="0" borderId="3" xfId="0" applyNumberFormat="1" applyFont="1" applyFill="1" applyBorder="1"/>
    <xf numFmtId="164" fontId="3" fillId="0" borderId="6" xfId="0" applyNumberFormat="1" applyFont="1" applyFill="1" applyBorder="1"/>
    <xf numFmtId="0" fontId="2" fillId="0" borderId="0" xfId="0" applyFont="1" applyFill="1"/>
    <xf numFmtId="14" fontId="2" fillId="0" borderId="0" xfId="0" applyNumberFormat="1" applyFont="1" applyFill="1"/>
    <xf numFmtId="164" fontId="2" fillId="0" borderId="0" xfId="0" applyNumberFormat="1" applyFont="1" applyFill="1" applyBorder="1"/>
    <xf numFmtId="0" fontId="3" fillId="0" borderId="0" xfId="0" applyFont="1" applyFill="1"/>
    <xf numFmtId="3" fontId="3" fillId="0" borderId="6" xfId="0" applyNumberFormat="1" applyFont="1" applyFill="1" applyBorder="1"/>
    <xf numFmtId="0" fontId="2" fillId="0" borderId="0" xfId="0" quotePrefix="1" applyFont="1"/>
    <xf numFmtId="37" fontId="2" fillId="0" borderId="12" xfId="1" applyNumberFormat="1" applyFont="1" applyFill="1" applyBorder="1"/>
    <xf numFmtId="37" fontId="2" fillId="0" borderId="0" xfId="1" applyNumberFormat="1" applyFont="1" applyFill="1" applyBorder="1"/>
    <xf numFmtId="3" fontId="2" fillId="0" borderId="0" xfId="0" applyNumberFormat="1" applyFont="1" applyFill="1" applyBorder="1" applyAlignment="1">
      <alignment horizontal="right"/>
    </xf>
    <xf numFmtId="3" fontId="2" fillId="0" borderId="9" xfId="0" applyNumberFormat="1" applyFont="1" applyFill="1" applyBorder="1" applyAlignment="1">
      <alignment horizontal="right"/>
    </xf>
    <xf numFmtId="9" fontId="2" fillId="0" borderId="0" xfId="0" applyNumberFormat="1" applyFont="1"/>
    <xf numFmtId="165" fontId="2" fillId="0" borderId="0" xfId="0" applyNumberFormat="1" applyFont="1"/>
    <xf numFmtId="37" fontId="2" fillId="0" borderId="0" xfId="1" applyNumberFormat="1" applyFont="1" applyFill="1" applyBorder="1" applyAlignment="1">
      <alignment horizontal="right"/>
    </xf>
    <xf numFmtId="165" fontId="2" fillId="0" borderId="0" xfId="0" applyNumberFormat="1" applyFont="1" applyFill="1"/>
    <xf numFmtId="37" fontId="2" fillId="0" borderId="27" xfId="1" applyNumberFormat="1" applyFont="1" applyFill="1" applyBorder="1"/>
    <xf numFmtId="3" fontId="2" fillId="0" borderId="0" xfId="0" applyNumberFormat="1" applyFont="1" applyFill="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0" xfId="0" applyFont="1" applyFill="1" applyBorder="1"/>
    <xf numFmtId="0" fontId="4" fillId="2" borderId="10" xfId="0" applyFont="1" applyFill="1" applyBorder="1"/>
    <xf numFmtId="0" fontId="4" fillId="2" borderId="8" xfId="0" applyFont="1" applyFill="1" applyBorder="1"/>
    <xf numFmtId="0" fontId="4" fillId="2" borderId="9" xfId="0" applyFont="1" applyFill="1" applyBorder="1"/>
    <xf numFmtId="0" fontId="4" fillId="2" borderId="12" xfId="0" applyFont="1" applyFill="1" applyBorder="1"/>
    <xf numFmtId="0" fontId="4" fillId="2" borderId="9" xfId="0" applyFont="1" applyFill="1" applyBorder="1" applyAlignment="1">
      <alignment horizontal="center"/>
    </xf>
    <xf numFmtId="0" fontId="4" fillId="2" borderId="18" xfId="0" applyFont="1" applyFill="1" applyBorder="1"/>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2" xfId="0" applyFont="1" applyFill="1" applyBorder="1" applyAlignment="1">
      <alignment horizont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4" xfId="0" applyFont="1" applyFill="1" applyBorder="1"/>
    <xf numFmtId="0" fontId="4" fillId="2" borderId="11" xfId="0" applyFont="1" applyFill="1" applyBorder="1"/>
    <xf numFmtId="0" fontId="4" fillId="2" borderId="11" xfId="0" applyFont="1" applyFill="1" applyBorder="1" applyAlignment="1">
      <alignment horizontal="center"/>
    </xf>
    <xf numFmtId="0" fontId="4" fillId="2" borderId="21" xfId="0" applyFont="1" applyFill="1" applyBorder="1" applyAlignment="1">
      <alignment horizontal="center"/>
    </xf>
    <xf numFmtId="0" fontId="4" fillId="2" borderId="23" xfId="0" applyFont="1" applyFill="1" applyBorder="1" applyAlignment="1">
      <alignment horizontal="center"/>
    </xf>
    <xf numFmtId="164" fontId="2" fillId="0" borderId="12" xfId="0" applyNumberFormat="1" applyFont="1" applyFill="1" applyBorder="1"/>
    <xf numFmtId="164" fontId="2" fillId="0" borderId="9" xfId="0" applyNumberFormat="1" applyFont="1" applyFill="1" applyBorder="1"/>
    <xf numFmtId="164" fontId="2" fillId="0" borderId="10" xfId="0" applyNumberFormat="1" applyFont="1" applyFill="1" applyBorder="1"/>
    <xf numFmtId="164" fontId="3" fillId="0" borderId="7" xfId="0" applyNumberFormat="1" applyFont="1" applyFill="1" applyBorder="1"/>
    <xf numFmtId="164" fontId="2" fillId="0" borderId="26" xfId="0" applyNumberFormat="1" applyFont="1" applyFill="1" applyBorder="1"/>
    <xf numFmtId="164" fontId="2" fillId="0" borderId="25" xfId="0" applyNumberFormat="1" applyFont="1" applyFill="1" applyBorder="1"/>
    <xf numFmtId="164" fontId="3" fillId="0" borderId="7" xfId="0" applyNumberFormat="1" applyFont="1" applyBorder="1"/>
    <xf numFmtId="164" fontId="2" fillId="0" borderId="11" xfId="0" applyNumberFormat="1" applyFont="1" applyFill="1" applyBorder="1"/>
    <xf numFmtId="164" fontId="2" fillId="0" borderId="13" xfId="0" applyNumberFormat="1" applyFont="1" applyFill="1" applyBorder="1"/>
    <xf numFmtId="164" fontId="3" fillId="0" borderId="4" xfId="0" applyNumberFormat="1" applyFont="1" applyBorder="1"/>
    <xf numFmtId="3" fontId="2" fillId="0" borderId="0" xfId="0" applyNumberFormat="1" applyFont="1"/>
    <xf numFmtId="164" fontId="2" fillId="0" borderId="28" xfId="0" applyNumberFormat="1" applyFont="1" applyFill="1" applyBorder="1"/>
    <xf numFmtId="3" fontId="2" fillId="0" borderId="29" xfId="0" applyNumberFormat="1" applyFont="1" applyFill="1" applyBorder="1"/>
    <xf numFmtId="0" fontId="4" fillId="2" borderId="9" xfId="0" applyFont="1" applyFill="1" applyBorder="1" applyAlignment="1">
      <alignment horizontal="center"/>
    </xf>
    <xf numFmtId="164" fontId="2" fillId="0" borderId="12"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9" xfId="0" applyNumberFormat="1" applyFont="1" applyFill="1" applyBorder="1" applyAlignment="1">
      <alignment horizontal="right"/>
    </xf>
    <xf numFmtId="3" fontId="2" fillId="0" borderId="10"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10" xfId="0" applyNumberFormat="1" applyFont="1" applyFill="1" applyBorder="1" applyAlignment="1">
      <alignment horizontal="right"/>
    </xf>
    <xf numFmtId="164" fontId="3" fillId="0" borderId="2" xfId="0" applyNumberFormat="1" applyFont="1" applyBorder="1" applyAlignment="1">
      <alignment horizontal="right"/>
    </xf>
    <xf numFmtId="3" fontId="0" fillId="0" borderId="0" xfId="0" applyNumberFormat="1"/>
    <xf numFmtId="9" fontId="0" fillId="0" borderId="0" xfId="2" applyFont="1"/>
    <xf numFmtId="0" fontId="3" fillId="0" borderId="0" xfId="0" applyFont="1" applyFill="1" applyBorder="1" applyAlignment="1">
      <alignment horizontal="center"/>
    </xf>
    <xf numFmtId="0" fontId="3" fillId="0" borderId="0" xfId="0" applyFont="1" applyFill="1" applyAlignment="1">
      <alignment horizontal="center"/>
    </xf>
    <xf numFmtId="0" fontId="4" fillId="2" borderId="12" xfId="0" applyFont="1" applyFill="1" applyBorder="1" applyAlignment="1">
      <alignment horizontal="center"/>
    </xf>
    <xf numFmtId="0" fontId="4" fillId="2" borderId="0" xfId="0" applyFont="1" applyFill="1" applyBorder="1" applyAlignment="1">
      <alignment horizontal="center"/>
    </xf>
    <xf numFmtId="0" fontId="4" fillId="2" borderId="10" xfId="0" applyFont="1" applyFill="1" applyBorder="1" applyAlignment="1">
      <alignment horizontal="center"/>
    </xf>
    <xf numFmtId="0" fontId="4" fillId="2" borderId="9" xfId="0" applyFont="1" applyFill="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4" fillId="2" borderId="13"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2.75"/>
  <sheetData/>
  <printOptions horizontalCentered="1"/>
  <pageMargins left="0.25" right="0.25" top="0.75" bottom="0.75" header="0.3" footer="0.3"/>
  <pageSetup scale="50" orientation="landscape" r:id="rId1"/>
  <headerFooter alignWithMargins="0">
    <oddHeader>&amp;C2018 SOA LIFE REINSURANCE SURVEY</oddHeader>
    <oddFooter>&amp;Rpage &amp;P of &amp;N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3"/>
  <sheetViews>
    <sheetView zoomScaleNormal="100" zoomScaleSheetLayoutView="100" workbookViewId="0"/>
  </sheetViews>
  <sheetFormatPr defaultColWidth="8.85546875" defaultRowHeight="15.95" customHeight="1"/>
  <cols>
    <col min="1" max="1" width="31.5703125" style="24" customWidth="1"/>
    <col min="2" max="2" width="12.28515625" style="24" customWidth="1"/>
    <col min="3" max="3" width="10.140625" style="24" bestFit="1" customWidth="1"/>
    <col min="4" max="4" width="9.42578125" style="24" bestFit="1" customWidth="1"/>
    <col min="5" max="6" width="11.7109375" style="24" bestFit="1" customWidth="1"/>
    <col min="7" max="7" width="10.28515625" style="24" bestFit="1" customWidth="1"/>
    <col min="8" max="8" width="9.42578125" style="24" bestFit="1" customWidth="1"/>
    <col min="9" max="9" width="11.7109375" style="24" bestFit="1" customWidth="1"/>
    <col min="10" max="10" width="12.42578125" style="24" customWidth="1"/>
    <col min="11" max="11" width="13.42578125" style="24" customWidth="1"/>
    <col min="12" max="12" width="11.7109375" style="24" customWidth="1"/>
    <col min="13" max="13" width="12.140625" style="24" customWidth="1"/>
    <col min="14" max="14" width="10.42578125" style="24" customWidth="1"/>
    <col min="15" max="15" width="9.28515625" style="24" bestFit="1" customWidth="1"/>
    <col min="16" max="16" width="10.28515625" style="24" bestFit="1" customWidth="1"/>
    <col min="17" max="20" width="9.28515625" style="24" bestFit="1" customWidth="1"/>
    <col min="21" max="16384" width="8.85546875" style="24"/>
  </cols>
  <sheetData>
    <row r="1" spans="1:21" ht="15.95" customHeight="1">
      <c r="A1" s="32" t="s">
        <v>12</v>
      </c>
      <c r="B1" s="32" t="s">
        <v>12</v>
      </c>
      <c r="C1" s="32"/>
      <c r="D1" s="32"/>
      <c r="E1" s="32"/>
      <c r="F1" s="32"/>
      <c r="G1" s="32"/>
      <c r="H1" s="32"/>
      <c r="I1" s="32"/>
      <c r="J1" s="32"/>
      <c r="K1" s="32"/>
      <c r="L1" s="32"/>
      <c r="M1" s="32"/>
      <c r="N1" s="32"/>
      <c r="O1" s="32"/>
      <c r="P1" s="32"/>
      <c r="Q1" s="32"/>
      <c r="R1" s="32"/>
      <c r="S1" s="32"/>
      <c r="T1" s="32"/>
      <c r="U1" s="32"/>
    </row>
    <row r="2" spans="1:21" ht="15.95" customHeight="1">
      <c r="A2" s="32"/>
      <c r="B2" s="45"/>
      <c r="C2" s="32"/>
      <c r="D2" s="32"/>
      <c r="E2" s="32"/>
      <c r="F2" s="32"/>
      <c r="G2" s="32"/>
      <c r="H2" s="32"/>
      <c r="I2" s="32"/>
      <c r="J2" s="32"/>
      <c r="K2" s="32"/>
      <c r="L2" s="32"/>
      <c r="M2" s="32"/>
      <c r="N2" s="32"/>
      <c r="O2" s="32"/>
      <c r="P2" s="32"/>
      <c r="Q2" s="32"/>
      <c r="R2" s="32"/>
      <c r="S2" s="32"/>
      <c r="T2" s="32"/>
      <c r="U2" s="32"/>
    </row>
    <row r="3" spans="1:21" ht="15.95" customHeight="1">
      <c r="A3" s="32"/>
      <c r="B3" s="32"/>
      <c r="C3" s="32"/>
      <c r="D3" s="32"/>
      <c r="E3" s="32"/>
      <c r="F3" s="32"/>
      <c r="G3" s="32"/>
      <c r="H3" s="32"/>
      <c r="I3" s="32"/>
      <c r="J3" s="32"/>
      <c r="K3" s="32"/>
      <c r="L3" s="32"/>
      <c r="M3" s="32"/>
      <c r="N3" s="32"/>
      <c r="O3" s="32"/>
      <c r="P3" s="32"/>
      <c r="Q3" s="32"/>
      <c r="R3" s="32"/>
      <c r="S3" s="32"/>
      <c r="T3" s="32"/>
      <c r="U3" s="32"/>
    </row>
    <row r="4" spans="1:21" ht="15.95" customHeight="1">
      <c r="A4" s="93" t="s">
        <v>44</v>
      </c>
      <c r="B4" s="93"/>
      <c r="C4" s="93"/>
      <c r="D4" s="93"/>
      <c r="E4" s="93"/>
      <c r="F4" s="93"/>
      <c r="G4" s="93"/>
      <c r="H4" s="93"/>
      <c r="I4" s="93"/>
      <c r="J4" s="93"/>
      <c r="K4" s="93"/>
      <c r="L4" s="93"/>
      <c r="M4" s="93"/>
      <c r="N4" s="93"/>
      <c r="O4" s="93"/>
      <c r="P4" s="93"/>
      <c r="Q4" s="93"/>
      <c r="R4" s="93"/>
      <c r="S4" s="93"/>
      <c r="T4" s="93"/>
      <c r="U4" s="93"/>
    </row>
    <row r="5" spans="1:21" ht="15.95" customHeight="1" thickBot="1">
      <c r="A5" s="32"/>
      <c r="B5" s="32"/>
      <c r="C5" s="32"/>
      <c r="D5" s="32"/>
      <c r="E5" s="32"/>
      <c r="F5" s="32"/>
      <c r="G5" s="32"/>
      <c r="H5" s="32"/>
      <c r="I5" s="32"/>
      <c r="J5" s="32"/>
      <c r="K5" s="32"/>
      <c r="L5" s="32"/>
      <c r="M5" s="32"/>
      <c r="N5" s="32"/>
      <c r="O5" s="32"/>
      <c r="P5" s="32"/>
      <c r="Q5" s="32"/>
      <c r="R5" s="32"/>
      <c r="S5" s="32"/>
      <c r="T5" s="32"/>
      <c r="U5" s="32"/>
    </row>
    <row r="6" spans="1:21" ht="15.95" customHeight="1">
      <c r="A6" s="48"/>
      <c r="B6" s="49"/>
      <c r="C6" s="49"/>
      <c r="D6" s="49"/>
      <c r="E6" s="49"/>
      <c r="F6" s="49"/>
      <c r="G6" s="49"/>
      <c r="H6" s="49"/>
      <c r="I6" s="49"/>
      <c r="J6" s="49"/>
      <c r="K6" s="49"/>
      <c r="L6" s="49"/>
      <c r="M6" s="49"/>
      <c r="N6" s="49"/>
      <c r="O6" s="49"/>
      <c r="P6" s="49"/>
      <c r="Q6" s="49"/>
      <c r="R6" s="49"/>
      <c r="S6" s="49"/>
      <c r="T6" s="49"/>
      <c r="U6" s="50"/>
    </row>
    <row r="7" spans="1:21" ht="15.95" customHeight="1">
      <c r="A7" s="51"/>
      <c r="B7" s="96" t="s">
        <v>37</v>
      </c>
      <c r="C7" s="96"/>
      <c r="D7" s="96"/>
      <c r="E7" s="96"/>
      <c r="F7" s="96"/>
      <c r="G7" s="96"/>
      <c r="H7" s="96"/>
      <c r="I7" s="98"/>
      <c r="J7" s="95" t="s">
        <v>25</v>
      </c>
      <c r="K7" s="96"/>
      <c r="L7" s="96"/>
      <c r="M7" s="98"/>
      <c r="N7" s="95" t="s">
        <v>38</v>
      </c>
      <c r="O7" s="96"/>
      <c r="P7" s="96"/>
      <c r="Q7" s="96"/>
      <c r="R7" s="96"/>
      <c r="S7" s="96"/>
      <c r="T7" s="96"/>
      <c r="U7" s="97"/>
    </row>
    <row r="8" spans="1:21" ht="15.95" customHeight="1">
      <c r="A8" s="54"/>
      <c r="B8" s="52"/>
      <c r="C8" s="52">
        <v>2017</v>
      </c>
      <c r="D8" s="52"/>
      <c r="E8" s="55"/>
      <c r="F8" s="52"/>
      <c r="G8" s="52">
        <v>2018</v>
      </c>
      <c r="H8" s="52"/>
      <c r="I8" s="55"/>
      <c r="J8" s="56"/>
      <c r="K8" s="52"/>
      <c r="L8" s="52"/>
      <c r="M8" s="82" t="s">
        <v>12</v>
      </c>
      <c r="N8" s="52"/>
      <c r="O8" s="52">
        <f>+C8</f>
        <v>2017</v>
      </c>
      <c r="P8" s="52"/>
      <c r="Q8" s="55"/>
      <c r="R8" s="52"/>
      <c r="S8" s="52">
        <f>+G8</f>
        <v>2018</v>
      </c>
      <c r="T8" s="52"/>
      <c r="U8" s="53"/>
    </row>
    <row r="9" spans="1:21" ht="15.95" customHeight="1" thickBot="1">
      <c r="A9" s="58" t="s">
        <v>0</v>
      </c>
      <c r="B9" s="62" t="s">
        <v>1</v>
      </c>
      <c r="C9" s="62" t="s">
        <v>2</v>
      </c>
      <c r="D9" s="62" t="s">
        <v>3</v>
      </c>
      <c r="E9" s="63"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row>
    <row r="10" spans="1:21" ht="15" customHeight="1" thickTop="1">
      <c r="A10" s="18" t="s">
        <v>20</v>
      </c>
      <c r="B10" s="19">
        <v>0</v>
      </c>
      <c r="C10" s="19">
        <v>0</v>
      </c>
      <c r="D10" s="19">
        <v>2032.112529</v>
      </c>
      <c r="E10" s="41">
        <f t="shared" ref="E10:E24" si="0">SUM(B10:D10)</f>
        <v>2032.112529</v>
      </c>
      <c r="F10" s="19">
        <v>0</v>
      </c>
      <c r="G10" s="19">
        <v>0</v>
      </c>
      <c r="H10" s="19">
        <v>2149.6642430000002</v>
      </c>
      <c r="I10" s="20">
        <f t="shared" ref="I10:I24" si="1">SUM(F10:H10)</f>
        <v>2149.6642430000002</v>
      </c>
      <c r="J10" s="69">
        <f t="shared" ref="J10:J25" si="2">IF(+B10&gt;0,(+F10-B10)/B10,0)</f>
        <v>0</v>
      </c>
      <c r="K10" s="34">
        <f t="shared" ref="K10:K25" si="3">IF(+C10&gt;0,(+G10-C10)/C10,0)</f>
        <v>0</v>
      </c>
      <c r="L10" s="34">
        <f t="shared" ref="L10:L25" si="4">IF(+D10&gt;0,(+H10-D10)/D10,0)</f>
        <v>5.7847049473115163E-2</v>
      </c>
      <c r="M10" s="70">
        <f t="shared" ref="M10:M25" si="5">IF(+E10&gt;0,(+I10-E10)/E10,0)</f>
        <v>5.7847049473115163E-2</v>
      </c>
      <c r="N10" s="34">
        <f t="shared" ref="N10:N24" si="6">+B10/$B$25</f>
        <v>0</v>
      </c>
      <c r="O10" s="34">
        <f t="shared" ref="O10:O24" si="7">+C10/$C$25</f>
        <v>0</v>
      </c>
      <c r="P10" s="34">
        <f t="shared" ref="P10:P24" si="8">+D10/$D$25</f>
        <v>0.30812050001103797</v>
      </c>
      <c r="Q10" s="70">
        <f t="shared" ref="Q10:Q24" si="9">+E10/$E$25</f>
        <v>3.0153337702086181E-3</v>
      </c>
      <c r="R10" s="34">
        <f t="shared" ref="R10:R24" si="10">+F10/$F$25</f>
        <v>0</v>
      </c>
      <c r="S10" s="34">
        <f t="shared" ref="S10:S24" si="11">+G10/$G$25</f>
        <v>0</v>
      </c>
      <c r="T10" s="34">
        <f t="shared" ref="T10:T24" si="12">+H10/$H$25</f>
        <v>0.33031169386103237</v>
      </c>
      <c r="U10" s="71">
        <f t="shared" ref="U10:U24" si="13">+I10/$I$25</f>
        <v>3.5042384337650757E-3</v>
      </c>
    </row>
    <row r="11" spans="1:21" ht="15" customHeight="1">
      <c r="A11" s="18" t="s">
        <v>34</v>
      </c>
      <c r="B11" s="19">
        <v>0</v>
      </c>
      <c r="C11" s="19">
        <v>0</v>
      </c>
      <c r="D11" s="19">
        <v>2917</v>
      </c>
      <c r="E11" s="41">
        <f t="shared" si="0"/>
        <v>2917</v>
      </c>
      <c r="F11" s="19">
        <v>0</v>
      </c>
      <c r="G11" s="19">
        <v>0</v>
      </c>
      <c r="H11" s="19">
        <v>2641</v>
      </c>
      <c r="I11" s="20">
        <f t="shared" si="1"/>
        <v>2641</v>
      </c>
      <c r="J11" s="69">
        <f t="shared" si="2"/>
        <v>0</v>
      </c>
      <c r="K11" s="34">
        <f t="shared" si="3"/>
        <v>0</v>
      </c>
      <c r="L11" s="34">
        <f t="shared" si="4"/>
        <v>-9.4617757970517649E-2</v>
      </c>
      <c r="M11" s="70">
        <f t="shared" si="5"/>
        <v>-9.4617757970517649E-2</v>
      </c>
      <c r="N11" s="34">
        <f t="shared" si="6"/>
        <v>0</v>
      </c>
      <c r="O11" s="34">
        <f t="shared" si="7"/>
        <v>0</v>
      </c>
      <c r="P11" s="34">
        <f t="shared" si="8"/>
        <v>0.44229218889491811</v>
      </c>
      <c r="Q11" s="70">
        <f t="shared" si="9"/>
        <v>4.3283669000490372E-3</v>
      </c>
      <c r="R11" s="34">
        <f t="shared" si="10"/>
        <v>0</v>
      </c>
      <c r="S11" s="34">
        <f t="shared" si="11"/>
        <v>0</v>
      </c>
      <c r="T11" s="34">
        <f t="shared" si="12"/>
        <v>0.40580904033160048</v>
      </c>
      <c r="U11" s="71">
        <f t="shared" si="13"/>
        <v>4.3051810224363322E-3</v>
      </c>
    </row>
    <row r="12" spans="1:21" ht="15" customHeight="1">
      <c r="A12" s="18" t="s">
        <v>14</v>
      </c>
      <c r="B12" s="19">
        <v>19508</v>
      </c>
      <c r="C12" s="19">
        <v>144</v>
      </c>
      <c r="D12" s="19">
        <v>0</v>
      </c>
      <c r="E12" s="41">
        <f t="shared" si="0"/>
        <v>19652</v>
      </c>
      <c r="F12" s="19">
        <v>19567</v>
      </c>
      <c r="G12" s="19">
        <v>3513</v>
      </c>
      <c r="H12" s="19">
        <v>0</v>
      </c>
      <c r="I12" s="20">
        <f t="shared" si="1"/>
        <v>23080</v>
      </c>
      <c r="J12" s="69">
        <f t="shared" si="2"/>
        <v>3.0244002460529016E-3</v>
      </c>
      <c r="K12" s="34">
        <f t="shared" si="3"/>
        <v>23.395833333333332</v>
      </c>
      <c r="L12" s="34">
        <f t="shared" si="4"/>
        <v>0</v>
      </c>
      <c r="M12" s="70">
        <f t="shared" si="5"/>
        <v>0.1744351719926725</v>
      </c>
      <c r="N12" s="34">
        <f t="shared" si="6"/>
        <v>3.916713454478081E-2</v>
      </c>
      <c r="O12" s="34">
        <f t="shared" si="7"/>
        <v>8.5076013340636386E-4</v>
      </c>
      <c r="P12" s="34">
        <f t="shared" si="8"/>
        <v>0</v>
      </c>
      <c r="Q12" s="70">
        <f t="shared" si="9"/>
        <v>2.9160461542599821E-2</v>
      </c>
      <c r="R12" s="34">
        <f t="shared" si="10"/>
        <v>3.8645152452000911E-2</v>
      </c>
      <c r="S12" s="34">
        <f t="shared" si="11"/>
        <v>3.491558327473919E-2</v>
      </c>
      <c r="T12" s="34">
        <f t="shared" si="12"/>
        <v>0</v>
      </c>
      <c r="U12" s="71">
        <f t="shared" si="13"/>
        <v>3.762346762507783E-2</v>
      </c>
    </row>
    <row r="13" spans="1:21" ht="15.95" customHeight="1">
      <c r="A13" s="18" t="s">
        <v>41</v>
      </c>
      <c r="B13" s="19">
        <v>0</v>
      </c>
      <c r="C13" s="19">
        <v>0</v>
      </c>
      <c r="D13" s="19">
        <v>0</v>
      </c>
      <c r="E13" s="41">
        <f t="shared" si="0"/>
        <v>0</v>
      </c>
      <c r="F13" s="19">
        <v>0</v>
      </c>
      <c r="G13" s="19">
        <v>0</v>
      </c>
      <c r="H13" s="19">
        <v>0</v>
      </c>
      <c r="I13" s="20">
        <f t="shared" si="1"/>
        <v>0</v>
      </c>
      <c r="J13" s="69">
        <f t="shared" si="2"/>
        <v>0</v>
      </c>
      <c r="K13" s="34">
        <f t="shared" si="3"/>
        <v>0</v>
      </c>
      <c r="L13" s="34">
        <f t="shared" si="4"/>
        <v>0</v>
      </c>
      <c r="M13" s="70">
        <f t="shared" si="5"/>
        <v>0</v>
      </c>
      <c r="N13" s="34">
        <f t="shared" si="6"/>
        <v>0</v>
      </c>
      <c r="O13" s="34">
        <f t="shared" si="7"/>
        <v>0</v>
      </c>
      <c r="P13" s="34">
        <f t="shared" si="8"/>
        <v>0</v>
      </c>
      <c r="Q13" s="70">
        <f t="shared" si="9"/>
        <v>0</v>
      </c>
      <c r="R13" s="34">
        <f t="shared" si="10"/>
        <v>0</v>
      </c>
      <c r="S13" s="34">
        <f t="shared" si="11"/>
        <v>0</v>
      </c>
      <c r="T13" s="34">
        <f t="shared" si="12"/>
        <v>0</v>
      </c>
      <c r="U13" s="71">
        <f t="shared" si="13"/>
        <v>0</v>
      </c>
    </row>
    <row r="14" spans="1:21" ht="15.95" customHeight="1">
      <c r="A14" s="18" t="s">
        <v>18</v>
      </c>
      <c r="B14" s="19">
        <v>10498.115591999998</v>
      </c>
      <c r="C14" s="19">
        <v>0</v>
      </c>
      <c r="D14" s="19">
        <v>0</v>
      </c>
      <c r="E14" s="41">
        <f t="shared" si="0"/>
        <v>10498.115591999998</v>
      </c>
      <c r="F14" s="19">
        <v>12623.743487000003</v>
      </c>
      <c r="G14" s="19">
        <v>0</v>
      </c>
      <c r="H14" s="19">
        <v>0</v>
      </c>
      <c r="I14" s="20">
        <f t="shared" si="1"/>
        <v>12623.743487000003</v>
      </c>
      <c r="J14" s="69">
        <f t="shared" si="2"/>
        <v>0.2024770899474399</v>
      </c>
      <c r="K14" s="34">
        <f t="shared" si="3"/>
        <v>0</v>
      </c>
      <c r="L14" s="34">
        <f t="shared" si="4"/>
        <v>0</v>
      </c>
      <c r="M14" s="70">
        <f t="shared" si="5"/>
        <v>0.2024770899474399</v>
      </c>
      <c r="N14" s="34">
        <f t="shared" si="6"/>
        <v>2.1077563351369958E-2</v>
      </c>
      <c r="O14" s="34">
        <f t="shared" si="7"/>
        <v>0</v>
      </c>
      <c r="P14" s="34">
        <f t="shared" si="8"/>
        <v>0</v>
      </c>
      <c r="Q14" s="70">
        <f t="shared" si="9"/>
        <v>1.5577544066267225E-2</v>
      </c>
      <c r="R14" s="34">
        <f t="shared" si="10"/>
        <v>2.4932104644047055E-2</v>
      </c>
      <c r="S14" s="34">
        <f t="shared" si="11"/>
        <v>0</v>
      </c>
      <c r="T14" s="34">
        <f t="shared" si="12"/>
        <v>0</v>
      </c>
      <c r="U14" s="71">
        <f t="shared" si="13"/>
        <v>2.0578379739620092E-2</v>
      </c>
    </row>
    <row r="15" spans="1:21" ht="15.95" customHeight="1">
      <c r="A15" s="18" t="s">
        <v>31</v>
      </c>
      <c r="B15" s="19">
        <v>65730</v>
      </c>
      <c r="C15" s="19">
        <v>30865</v>
      </c>
      <c r="D15" s="19">
        <v>0</v>
      </c>
      <c r="E15" s="41">
        <f t="shared" si="0"/>
        <v>96595</v>
      </c>
      <c r="F15" s="19">
        <v>56300</v>
      </c>
      <c r="G15" s="19">
        <v>16045</v>
      </c>
      <c r="H15" s="19">
        <v>0</v>
      </c>
      <c r="I15" s="20">
        <f t="shared" si="1"/>
        <v>72345</v>
      </c>
      <c r="J15" s="69">
        <f t="shared" si="2"/>
        <v>-0.14346569298645975</v>
      </c>
      <c r="K15" s="34">
        <f t="shared" si="3"/>
        <v>-0.48015551595658512</v>
      </c>
      <c r="L15" s="34">
        <f t="shared" si="4"/>
        <v>0</v>
      </c>
      <c r="M15" s="70">
        <f t="shared" si="5"/>
        <v>-0.25104819090015013</v>
      </c>
      <c r="N15" s="34">
        <f t="shared" si="6"/>
        <v>0.13196923075807065</v>
      </c>
      <c r="O15" s="34">
        <f t="shared" si="7"/>
        <v>0.1823521633165793</v>
      </c>
      <c r="P15" s="34">
        <f t="shared" si="8"/>
        <v>0</v>
      </c>
      <c r="Q15" s="70">
        <f t="shared" si="9"/>
        <v>0.14333171090512059</v>
      </c>
      <c r="R15" s="34">
        <f t="shared" si="10"/>
        <v>0.11119344217548174</v>
      </c>
      <c r="S15" s="34">
        <f t="shared" si="11"/>
        <v>0.15947068990697133</v>
      </c>
      <c r="T15" s="34">
        <f t="shared" si="12"/>
        <v>0</v>
      </c>
      <c r="U15" s="71">
        <f t="shared" si="13"/>
        <v>0.11793196556916186</v>
      </c>
    </row>
    <row r="16" spans="1:21" ht="15.95" customHeight="1">
      <c r="A16" s="18" t="s">
        <v>28</v>
      </c>
      <c r="B16" s="19">
        <v>92408</v>
      </c>
      <c r="C16" s="19">
        <v>89807</v>
      </c>
      <c r="D16" s="19">
        <v>0</v>
      </c>
      <c r="E16" s="41">
        <f t="shared" si="0"/>
        <v>182215</v>
      </c>
      <c r="F16" s="19">
        <v>93015</v>
      </c>
      <c r="G16" s="19">
        <v>55124</v>
      </c>
      <c r="H16" s="19">
        <v>0</v>
      </c>
      <c r="I16" s="20">
        <f t="shared" si="1"/>
        <v>148139</v>
      </c>
      <c r="J16" s="69">
        <f t="shared" si="2"/>
        <v>6.5686953510518571E-3</v>
      </c>
      <c r="K16" s="34">
        <f t="shared" si="3"/>
        <v>-0.38619484004587618</v>
      </c>
      <c r="L16" s="34">
        <f t="shared" si="4"/>
        <v>0</v>
      </c>
      <c r="M16" s="70">
        <f t="shared" si="5"/>
        <v>-0.18700985100019207</v>
      </c>
      <c r="N16" s="34">
        <f t="shared" si="6"/>
        <v>0.18553191352338039</v>
      </c>
      <c r="O16" s="34">
        <f t="shared" si="7"/>
        <v>0.53058482847795363</v>
      </c>
      <c r="P16" s="34">
        <f t="shared" si="8"/>
        <v>0</v>
      </c>
      <c r="Q16" s="70">
        <f t="shared" si="9"/>
        <v>0.27037825666521609</v>
      </c>
      <c r="R16" s="34">
        <f t="shared" si="10"/>
        <v>0.18370618159773419</v>
      </c>
      <c r="S16" s="34">
        <f t="shared" si="11"/>
        <v>0.54787549457350504</v>
      </c>
      <c r="T16" s="34">
        <f t="shared" si="12"/>
        <v>0</v>
      </c>
      <c r="U16" s="71">
        <f t="shared" si="13"/>
        <v>0.24148625955422032</v>
      </c>
    </row>
    <row r="17" spans="1:21" ht="15.95" customHeight="1">
      <c r="A17" s="18" t="s">
        <v>7</v>
      </c>
      <c r="B17" s="19">
        <v>9170.6438113105687</v>
      </c>
      <c r="C17" s="19">
        <v>313.96148399999998</v>
      </c>
      <c r="D17" s="19">
        <v>0</v>
      </c>
      <c r="E17" s="41">
        <f t="shared" si="0"/>
        <v>9484.6052953105682</v>
      </c>
      <c r="F17" s="19">
        <v>8636.0445756999998</v>
      </c>
      <c r="G17" s="19">
        <v>2.339531</v>
      </c>
      <c r="H17" s="19">
        <v>0</v>
      </c>
      <c r="I17" s="20">
        <f t="shared" si="1"/>
        <v>8638.3841066999994</v>
      </c>
      <c r="J17" s="69">
        <f t="shared" si="2"/>
        <v>-5.829462430448161E-2</v>
      </c>
      <c r="K17" s="34">
        <f t="shared" si="3"/>
        <v>-0.99254835029382127</v>
      </c>
      <c r="L17" s="34">
        <f t="shared" si="4"/>
        <v>0</v>
      </c>
      <c r="M17" s="70">
        <f t="shared" si="5"/>
        <v>-8.9220495978779651E-2</v>
      </c>
      <c r="N17" s="34">
        <f t="shared" si="6"/>
        <v>1.8412335453140378E-2</v>
      </c>
      <c r="O17" s="34">
        <f t="shared" si="7"/>
        <v>1.8549021806409719E-3</v>
      </c>
      <c r="P17" s="34">
        <f t="shared" si="8"/>
        <v>0</v>
      </c>
      <c r="Q17" s="70">
        <f t="shared" si="9"/>
        <v>1.4073654994944151E-2</v>
      </c>
      <c r="R17" s="34">
        <f t="shared" si="10"/>
        <v>1.7056332560443709E-2</v>
      </c>
      <c r="S17" s="34">
        <f t="shared" si="11"/>
        <v>2.3252516212449147E-5</v>
      </c>
      <c r="T17" s="34">
        <f t="shared" si="12"/>
        <v>0</v>
      </c>
      <c r="U17" s="71">
        <f t="shared" si="13"/>
        <v>1.4081714244861971E-2</v>
      </c>
    </row>
    <row r="18" spans="1:21" ht="15.95" customHeight="1">
      <c r="A18" s="18" t="s">
        <v>19</v>
      </c>
      <c r="B18" s="19">
        <v>0</v>
      </c>
      <c r="C18" s="19">
        <v>0</v>
      </c>
      <c r="D18" s="19">
        <v>1646.0751619429998</v>
      </c>
      <c r="E18" s="41">
        <f t="shared" si="0"/>
        <v>1646.0751619429998</v>
      </c>
      <c r="F18" s="19">
        <v>0</v>
      </c>
      <c r="G18" s="19">
        <v>0</v>
      </c>
      <c r="H18" s="19">
        <v>1717.3228581300002</v>
      </c>
      <c r="I18" s="20">
        <f t="shared" si="1"/>
        <v>1717.3228581300002</v>
      </c>
      <c r="J18" s="69">
        <f t="shared" si="2"/>
        <v>0</v>
      </c>
      <c r="K18" s="34">
        <f t="shared" si="3"/>
        <v>0</v>
      </c>
      <c r="L18" s="34">
        <f t="shared" si="4"/>
        <v>4.3283379662263317E-2</v>
      </c>
      <c r="M18" s="70">
        <f t="shared" si="5"/>
        <v>4.3283379662263317E-2</v>
      </c>
      <c r="N18" s="34">
        <f t="shared" si="6"/>
        <v>0</v>
      </c>
      <c r="O18" s="34">
        <f t="shared" si="7"/>
        <v>0</v>
      </c>
      <c r="P18" s="34">
        <f t="shared" si="8"/>
        <v>0.24958731109404395</v>
      </c>
      <c r="Q18" s="70">
        <f t="shared" si="9"/>
        <v>2.4425153397144117E-3</v>
      </c>
      <c r="R18" s="34">
        <f t="shared" si="10"/>
        <v>0</v>
      </c>
      <c r="S18" s="34">
        <f t="shared" si="11"/>
        <v>0</v>
      </c>
      <c r="T18" s="34">
        <f t="shared" si="12"/>
        <v>0.26387926580736715</v>
      </c>
      <c r="U18" s="71">
        <f t="shared" si="13"/>
        <v>2.799464512766906E-3</v>
      </c>
    </row>
    <row r="19" spans="1:21" ht="15.95" customHeight="1">
      <c r="A19" s="18" t="s">
        <v>52</v>
      </c>
      <c r="B19" s="19">
        <v>11615</v>
      </c>
      <c r="C19" s="19">
        <v>0</v>
      </c>
      <c r="D19" s="19">
        <v>0</v>
      </c>
      <c r="E19" s="41">
        <f t="shared" si="0"/>
        <v>11615</v>
      </c>
      <c r="F19" s="19">
        <v>13644</v>
      </c>
      <c r="G19" s="19">
        <v>0</v>
      </c>
      <c r="H19" s="19">
        <v>0</v>
      </c>
      <c r="I19" s="20">
        <f t="shared" si="1"/>
        <v>13644</v>
      </c>
      <c r="J19" s="69">
        <f t="shared" si="2"/>
        <v>0.17468790357296599</v>
      </c>
      <c r="K19" s="34">
        <f t="shared" si="3"/>
        <v>0</v>
      </c>
      <c r="L19" s="34">
        <f t="shared" si="4"/>
        <v>0</v>
      </c>
      <c r="M19" s="70">
        <f t="shared" si="5"/>
        <v>0.17468790357296599</v>
      </c>
      <c r="N19" s="34">
        <f t="shared" si="6"/>
        <v>2.3319985018332431E-2</v>
      </c>
      <c r="O19" s="34">
        <f t="shared" si="7"/>
        <v>0</v>
      </c>
      <c r="P19" s="34">
        <f t="shared" si="8"/>
        <v>0</v>
      </c>
      <c r="Q19" s="70">
        <f t="shared" si="9"/>
        <v>1.7234823978083499E-2</v>
      </c>
      <c r="R19" s="34">
        <f t="shared" si="10"/>
        <v>2.6947128331123855E-2</v>
      </c>
      <c r="S19" s="34">
        <f t="shared" si="11"/>
        <v>0</v>
      </c>
      <c r="T19" s="34">
        <f t="shared" si="12"/>
        <v>0</v>
      </c>
      <c r="U19" s="71">
        <f t="shared" si="13"/>
        <v>2.2241533460856236E-2</v>
      </c>
    </row>
    <row r="20" spans="1:21" ht="15.95" customHeight="1">
      <c r="A20" s="18" t="s">
        <v>11</v>
      </c>
      <c r="B20" s="19">
        <v>20</v>
      </c>
      <c r="C20" s="19">
        <v>0</v>
      </c>
      <c r="D20" s="19">
        <v>0</v>
      </c>
      <c r="E20" s="41">
        <f t="shared" si="0"/>
        <v>20</v>
      </c>
      <c r="F20" s="19">
        <v>5</v>
      </c>
      <c r="G20" s="19">
        <v>0</v>
      </c>
      <c r="H20" s="19">
        <v>0</v>
      </c>
      <c r="I20" s="20">
        <f t="shared" si="1"/>
        <v>5</v>
      </c>
      <c r="J20" s="69">
        <f t="shared" si="2"/>
        <v>-0.75</v>
      </c>
      <c r="K20" s="34">
        <f t="shared" si="3"/>
        <v>0</v>
      </c>
      <c r="L20" s="34">
        <f t="shared" si="4"/>
        <v>0</v>
      </c>
      <c r="M20" s="70">
        <f t="shared" si="5"/>
        <v>-0.75</v>
      </c>
      <c r="N20" s="34">
        <f t="shared" si="6"/>
        <v>4.015494622183802E-5</v>
      </c>
      <c r="O20" s="34">
        <f t="shared" si="7"/>
        <v>0</v>
      </c>
      <c r="P20" s="34">
        <f t="shared" si="8"/>
        <v>0</v>
      </c>
      <c r="Q20" s="70">
        <f t="shared" si="9"/>
        <v>2.9676838533075334E-5</v>
      </c>
      <c r="R20" s="34">
        <f t="shared" si="10"/>
        <v>9.8750836745543301E-6</v>
      </c>
      <c r="S20" s="34">
        <f t="shared" si="11"/>
        <v>0</v>
      </c>
      <c r="T20" s="34">
        <f t="shared" si="12"/>
        <v>0</v>
      </c>
      <c r="U20" s="71">
        <f t="shared" si="13"/>
        <v>8.1506645634917306E-6</v>
      </c>
    </row>
    <row r="21" spans="1:21" ht="15.95" customHeight="1">
      <c r="A21" s="18" t="s">
        <v>58</v>
      </c>
      <c r="B21" s="19">
        <v>88730.854507999989</v>
      </c>
      <c r="C21" s="19">
        <v>1623.7453929999999</v>
      </c>
      <c r="D21" s="19">
        <v>0</v>
      </c>
      <c r="E21" s="41">
        <f t="shared" si="0"/>
        <v>90354.599900999994</v>
      </c>
      <c r="F21" s="19">
        <v>94150.749619709997</v>
      </c>
      <c r="G21" s="19">
        <v>325.76083666</v>
      </c>
      <c r="H21" s="19">
        <v>0</v>
      </c>
      <c r="I21" s="20">
        <f t="shared" si="1"/>
        <v>94476.510456370001</v>
      </c>
      <c r="J21" s="69">
        <f t="shared" si="2"/>
        <v>6.1082417629837536E-2</v>
      </c>
      <c r="K21" s="34">
        <f t="shared" si="3"/>
        <v>-0.79937689858005956</v>
      </c>
      <c r="L21" s="34">
        <f t="shared" si="4"/>
        <v>0</v>
      </c>
      <c r="M21" s="70">
        <f t="shared" si="5"/>
        <v>4.5619266311690984E-2</v>
      </c>
      <c r="N21" s="34">
        <f t="shared" si="6"/>
        <v>0.17814913454932366</v>
      </c>
      <c r="O21" s="34">
        <f t="shared" si="7"/>
        <v>9.5931794942128376E-3</v>
      </c>
      <c r="P21" s="34">
        <f t="shared" si="8"/>
        <v>0</v>
      </c>
      <c r="Q21" s="70">
        <f t="shared" si="9"/>
        <v>0.13407194359913008</v>
      </c>
      <c r="R21" s="34">
        <f t="shared" si="10"/>
        <v>0.18594930610333008</v>
      </c>
      <c r="S21" s="34">
        <f t="shared" si="11"/>
        <v>3.2377254825080959E-3</v>
      </c>
      <c r="T21" s="34">
        <f t="shared" si="12"/>
        <v>0</v>
      </c>
      <c r="U21" s="71">
        <f t="shared" si="13"/>
        <v>0.15400926917181817</v>
      </c>
    </row>
    <row r="22" spans="1:21" ht="15.95" customHeight="1">
      <c r="A22" s="18" t="s">
        <v>42</v>
      </c>
      <c r="B22" s="19">
        <v>104724</v>
      </c>
      <c r="C22" s="19">
        <v>32356</v>
      </c>
      <c r="D22" s="19">
        <v>0</v>
      </c>
      <c r="E22" s="41">
        <f t="shared" si="0"/>
        <v>137080</v>
      </c>
      <c r="F22" s="19">
        <v>114653</v>
      </c>
      <c r="G22" s="19">
        <v>25604</v>
      </c>
      <c r="H22" s="19">
        <v>0</v>
      </c>
      <c r="I22" s="20">
        <f t="shared" si="1"/>
        <v>140257</v>
      </c>
      <c r="J22" s="69">
        <f t="shared" si="2"/>
        <v>9.4811122569802522E-2</v>
      </c>
      <c r="K22" s="34">
        <f t="shared" si="3"/>
        <v>-0.20867845221906292</v>
      </c>
      <c r="L22" s="34">
        <f t="shared" si="4"/>
        <v>0</v>
      </c>
      <c r="M22" s="70">
        <f t="shared" si="5"/>
        <v>2.3176247446746425E-2</v>
      </c>
      <c r="N22" s="34">
        <f t="shared" si="6"/>
        <v>0.21025932940678824</v>
      </c>
      <c r="O22" s="34">
        <f t="shared" si="7"/>
        <v>0.19116107553122436</v>
      </c>
      <c r="P22" s="34">
        <f t="shared" si="8"/>
        <v>0</v>
      </c>
      <c r="Q22" s="70">
        <f t="shared" si="9"/>
        <v>0.20340505130569833</v>
      </c>
      <c r="R22" s="34">
        <f t="shared" si="10"/>
        <v>0.22644159370773551</v>
      </c>
      <c r="S22" s="34">
        <f t="shared" si="11"/>
        <v>0.25447725424606382</v>
      </c>
      <c r="T22" s="34">
        <f t="shared" si="12"/>
        <v>0</v>
      </c>
      <c r="U22" s="71">
        <f t="shared" si="13"/>
        <v>0.22863755193633195</v>
      </c>
    </row>
    <row r="23" spans="1:21" ht="15.95" customHeight="1">
      <c r="A23" s="18" t="s">
        <v>23</v>
      </c>
      <c r="B23" s="19">
        <v>0</v>
      </c>
      <c r="C23" s="19">
        <v>0</v>
      </c>
      <c r="D23" s="19">
        <v>0</v>
      </c>
      <c r="E23" s="41">
        <f t="shared" si="0"/>
        <v>0</v>
      </c>
      <c r="F23" s="40" t="s">
        <v>56</v>
      </c>
      <c r="G23" s="40" t="s">
        <v>56</v>
      </c>
      <c r="H23" s="40" t="s">
        <v>56</v>
      </c>
      <c r="I23" s="41" t="s">
        <v>56</v>
      </c>
      <c r="J23" s="83" t="s">
        <v>55</v>
      </c>
      <c r="K23" s="84" t="s">
        <v>55</v>
      </c>
      <c r="L23" s="84" t="s">
        <v>55</v>
      </c>
      <c r="M23" s="85" t="s">
        <v>55</v>
      </c>
      <c r="N23" s="34">
        <f t="shared" si="6"/>
        <v>0</v>
      </c>
      <c r="O23" s="34">
        <f t="shared" si="7"/>
        <v>0</v>
      </c>
      <c r="P23" s="34">
        <f t="shared" si="8"/>
        <v>0</v>
      </c>
      <c r="Q23" s="70">
        <f t="shared" si="9"/>
        <v>0</v>
      </c>
      <c r="R23" s="83" t="s">
        <v>55</v>
      </c>
      <c r="S23" s="84" t="s">
        <v>55</v>
      </c>
      <c r="T23" s="84" t="s">
        <v>55</v>
      </c>
      <c r="U23" s="89" t="s">
        <v>55</v>
      </c>
    </row>
    <row r="24" spans="1:21" ht="15.95" customHeight="1" thickBot="1">
      <c r="A24" s="18" t="s">
        <v>17</v>
      </c>
      <c r="B24" s="19">
        <v>95666.031969000003</v>
      </c>
      <c r="C24" s="19">
        <v>14150.692553609773</v>
      </c>
      <c r="D24" s="19">
        <v>0</v>
      </c>
      <c r="E24" s="41">
        <f t="shared" si="0"/>
        <v>109816.72452260977</v>
      </c>
      <c r="F24" s="19">
        <v>93730.285962758178</v>
      </c>
      <c r="G24" s="19">
        <v>0</v>
      </c>
      <c r="H24" s="19">
        <v>0</v>
      </c>
      <c r="I24" s="20">
        <f t="shared" si="1"/>
        <v>93730.285962758178</v>
      </c>
      <c r="J24" s="69">
        <f t="shared" si="2"/>
        <v>-2.0234413055504295E-2</v>
      </c>
      <c r="K24" s="34">
        <f t="shared" si="3"/>
        <v>-1</v>
      </c>
      <c r="L24" s="34">
        <f t="shared" si="4"/>
        <v>0</v>
      </c>
      <c r="M24" s="70">
        <f t="shared" si="5"/>
        <v>-0.14648441418902106</v>
      </c>
      <c r="N24" s="34">
        <f t="shared" si="6"/>
        <v>0.1920732184485916</v>
      </c>
      <c r="O24" s="34">
        <f t="shared" si="7"/>
        <v>8.3603090865982568E-2</v>
      </c>
      <c r="P24" s="34">
        <f t="shared" si="8"/>
        <v>0</v>
      </c>
      <c r="Q24" s="70">
        <f t="shared" si="9"/>
        <v>0.16295066009443523</v>
      </c>
      <c r="R24" s="34">
        <f t="shared" si="10"/>
        <v>0.18511888334442841</v>
      </c>
      <c r="S24" s="34">
        <f t="shared" si="11"/>
        <v>0</v>
      </c>
      <c r="T24" s="34">
        <f t="shared" si="12"/>
        <v>0</v>
      </c>
      <c r="U24" s="71">
        <f t="shared" si="13"/>
        <v>0.15279282406451991</v>
      </c>
    </row>
    <row r="25" spans="1:21" ht="15.95" customHeight="1" thickBot="1">
      <c r="A25" s="26" t="s">
        <v>8</v>
      </c>
      <c r="B25" s="27">
        <f t="shared" ref="B25:I25" si="14">SUM(B10:B24)</f>
        <v>498070.64588031056</v>
      </c>
      <c r="C25" s="27">
        <f t="shared" si="14"/>
        <v>169260.39943060977</v>
      </c>
      <c r="D25" s="27">
        <f t="shared" si="14"/>
        <v>6595.1876909429993</v>
      </c>
      <c r="E25" s="28">
        <f t="shared" si="14"/>
        <v>673926.23300186323</v>
      </c>
      <c r="F25" s="27">
        <f t="shared" si="14"/>
        <v>506324.82364516816</v>
      </c>
      <c r="G25" s="27">
        <f t="shared" si="14"/>
        <v>100614.10036766001</v>
      </c>
      <c r="H25" s="27">
        <f t="shared" si="14"/>
        <v>6507.9871011300002</v>
      </c>
      <c r="I25" s="27">
        <f t="shared" si="14"/>
        <v>613446.91111395811</v>
      </c>
      <c r="J25" s="72">
        <f t="shared" si="2"/>
        <v>1.6572303212667394E-2</v>
      </c>
      <c r="K25" s="29">
        <f t="shared" si="3"/>
        <v>-0.40556621214339089</v>
      </c>
      <c r="L25" s="29">
        <f t="shared" si="4"/>
        <v>-1.3221851128323381E-2</v>
      </c>
      <c r="M25" s="30">
        <f t="shared" si="5"/>
        <v>-8.9741753512862468E-2</v>
      </c>
      <c r="N25" s="29">
        <f t="shared" ref="N25:U25" si="15">SUM(N10:N24)</f>
        <v>1</v>
      </c>
      <c r="O25" s="29">
        <f t="shared" si="15"/>
        <v>1</v>
      </c>
      <c r="P25" s="29">
        <f t="shared" si="15"/>
        <v>1</v>
      </c>
      <c r="Q25" s="30">
        <f t="shared" si="15"/>
        <v>1.0000000000000002</v>
      </c>
      <c r="R25" s="29">
        <f t="shared" si="15"/>
        <v>1</v>
      </c>
      <c r="S25" s="29">
        <f t="shared" si="15"/>
        <v>1</v>
      </c>
      <c r="T25" s="29">
        <f t="shared" si="15"/>
        <v>1</v>
      </c>
      <c r="U25" s="31">
        <f t="shared" si="15"/>
        <v>1.0000000000000002</v>
      </c>
    </row>
    <row r="26" spans="1:21" ht="15.95" customHeight="1">
      <c r="A26" s="1" t="s">
        <v>12</v>
      </c>
      <c r="B26"/>
      <c r="C26"/>
      <c r="D26"/>
      <c r="E26"/>
    </row>
    <row r="27" spans="1:21" ht="15.95" customHeight="1">
      <c r="A27" s="14"/>
      <c r="B27" s="47" t="s">
        <v>12</v>
      </c>
      <c r="C27" s="32"/>
      <c r="D27" s="32"/>
      <c r="E27" s="32"/>
      <c r="F27"/>
      <c r="G27"/>
      <c r="H27"/>
      <c r="I27"/>
      <c r="J27"/>
      <c r="K27" s="32"/>
      <c r="L27" s="32"/>
      <c r="M27" s="32"/>
      <c r="N27" s="32"/>
      <c r="O27" s="32"/>
      <c r="P27" s="32"/>
      <c r="Q27" s="32"/>
      <c r="R27" s="32"/>
      <c r="S27" s="32"/>
      <c r="T27" s="32"/>
      <c r="U27" s="32"/>
    </row>
    <row r="28" spans="1:21" ht="15.95" customHeight="1">
      <c r="P28" s="32"/>
      <c r="Q28" s="32"/>
      <c r="R28" s="32"/>
      <c r="S28" s="32"/>
      <c r="T28" s="32"/>
      <c r="U28" s="32"/>
    </row>
    <row r="29" spans="1:21" ht="15.95" customHeight="1">
      <c r="A29" s="32"/>
      <c r="B29" s="45"/>
      <c r="C29" s="32"/>
      <c r="D29" s="32"/>
      <c r="E29" s="32"/>
      <c r="F29" s="32"/>
      <c r="G29" s="32"/>
      <c r="H29" s="32"/>
      <c r="I29" s="32"/>
      <c r="J29" s="32"/>
      <c r="K29" s="32"/>
      <c r="L29" s="32"/>
      <c r="M29" s="32"/>
      <c r="N29" s="32"/>
      <c r="O29" s="32"/>
      <c r="P29" s="32"/>
      <c r="Q29" s="32"/>
      <c r="R29" s="32"/>
      <c r="S29" s="32"/>
      <c r="T29" s="32"/>
      <c r="U29" s="32"/>
    </row>
    <row r="30" spans="1:21" ht="15.95" customHeight="1">
      <c r="A30" s="32"/>
      <c r="B30" s="32"/>
      <c r="C30" s="32"/>
      <c r="D30" s="32"/>
      <c r="E30" s="32"/>
      <c r="F30" s="32"/>
      <c r="G30" s="32"/>
      <c r="H30" s="32"/>
      <c r="I30" s="32"/>
      <c r="J30" s="32"/>
      <c r="K30" s="32"/>
      <c r="L30" s="32"/>
      <c r="M30" s="32"/>
      <c r="N30" s="32"/>
      <c r="O30" s="32"/>
      <c r="P30" s="32"/>
      <c r="Q30" s="32"/>
      <c r="R30" s="32"/>
      <c r="S30" s="32"/>
      <c r="T30" s="32"/>
      <c r="U30" s="32"/>
    </row>
    <row r="31" spans="1:21" ht="15.95" customHeight="1">
      <c r="A31" s="93" t="s">
        <v>45</v>
      </c>
      <c r="B31" s="93"/>
      <c r="C31" s="93"/>
      <c r="D31" s="93"/>
      <c r="E31" s="93"/>
      <c r="F31" s="93"/>
      <c r="G31" s="93"/>
      <c r="H31" s="93"/>
      <c r="I31" s="93"/>
      <c r="J31" s="93"/>
      <c r="K31" s="93"/>
      <c r="L31" s="93"/>
      <c r="M31" s="93"/>
      <c r="N31" s="93"/>
      <c r="O31" s="93"/>
      <c r="P31" s="93"/>
      <c r="Q31" s="93"/>
      <c r="R31" s="93"/>
      <c r="S31" s="93"/>
      <c r="T31" s="93"/>
      <c r="U31" s="93"/>
    </row>
    <row r="32" spans="1:21" ht="15.95" customHeight="1" thickBot="1">
      <c r="A32" s="32"/>
      <c r="B32" s="32"/>
      <c r="C32" s="32"/>
      <c r="D32" s="32"/>
      <c r="E32" s="32"/>
      <c r="F32" s="32"/>
      <c r="G32" s="32"/>
      <c r="H32" s="32"/>
      <c r="I32" s="32"/>
      <c r="J32" s="32"/>
      <c r="K32" s="32"/>
      <c r="L32" s="32"/>
      <c r="M32" s="32"/>
      <c r="N32" s="32"/>
      <c r="O32" s="32"/>
      <c r="P32" s="32"/>
      <c r="Q32" s="32"/>
      <c r="R32" s="32"/>
      <c r="S32" s="32"/>
      <c r="T32" s="32"/>
      <c r="U32" s="32"/>
    </row>
    <row r="33" spans="1:21" ht="15.95" customHeight="1">
      <c r="A33" s="48"/>
      <c r="B33" s="49"/>
      <c r="C33" s="49"/>
      <c r="D33" s="49"/>
      <c r="E33" s="49"/>
      <c r="F33" s="49"/>
      <c r="G33" s="49"/>
      <c r="H33" s="49"/>
      <c r="I33" s="49"/>
      <c r="J33" s="49"/>
      <c r="K33" s="49"/>
      <c r="L33" s="49"/>
      <c r="M33" s="49"/>
      <c r="N33" s="49"/>
      <c r="O33" s="49"/>
      <c r="P33" s="49"/>
      <c r="Q33" s="49"/>
      <c r="R33" s="49"/>
      <c r="S33" s="49"/>
      <c r="T33" s="49"/>
      <c r="U33" s="50"/>
    </row>
    <row r="34" spans="1:21" ht="15.95" customHeight="1">
      <c r="A34" s="51"/>
      <c r="B34" s="96" t="s">
        <v>36</v>
      </c>
      <c r="C34" s="96"/>
      <c r="D34" s="96"/>
      <c r="E34" s="96"/>
      <c r="F34" s="96"/>
      <c r="G34" s="96"/>
      <c r="H34" s="96"/>
      <c r="I34" s="98"/>
      <c r="J34" s="95" t="s">
        <v>25</v>
      </c>
      <c r="K34" s="96"/>
      <c r="L34" s="96"/>
      <c r="M34" s="98"/>
      <c r="N34" s="95" t="s">
        <v>38</v>
      </c>
      <c r="O34" s="96"/>
      <c r="P34" s="96"/>
      <c r="Q34" s="96"/>
      <c r="R34" s="96"/>
      <c r="S34" s="96"/>
      <c r="T34" s="96"/>
      <c r="U34" s="97"/>
    </row>
    <row r="35" spans="1:21" ht="15.95" customHeight="1">
      <c r="A35" s="54"/>
      <c r="B35" s="52"/>
      <c r="C35" s="52">
        <v>2017</v>
      </c>
      <c r="D35" s="52"/>
      <c r="E35" s="55"/>
      <c r="F35" s="52"/>
      <c r="G35" s="52">
        <v>2018</v>
      </c>
      <c r="H35" s="52"/>
      <c r="I35" s="52"/>
      <c r="J35" s="56"/>
      <c r="K35" s="52"/>
      <c r="L35" s="52"/>
      <c r="M35" s="82" t="s">
        <v>12</v>
      </c>
      <c r="N35" s="52"/>
      <c r="O35" s="52">
        <f>+C35</f>
        <v>2017</v>
      </c>
      <c r="P35" s="52"/>
      <c r="Q35" s="55"/>
      <c r="R35" s="52"/>
      <c r="S35" s="52">
        <f>+G35</f>
        <v>2018</v>
      </c>
      <c r="T35" s="52"/>
      <c r="U35" s="53"/>
    </row>
    <row r="36" spans="1:21" ht="15.95" customHeight="1" thickBot="1">
      <c r="A36" s="58" t="s">
        <v>0</v>
      </c>
      <c r="B36" s="59" t="s">
        <v>1</v>
      </c>
      <c r="C36" s="59" t="s">
        <v>2</v>
      </c>
      <c r="D36" s="59" t="s">
        <v>3</v>
      </c>
      <c r="E36" s="60" t="s">
        <v>4</v>
      </c>
      <c r="F36" s="59" t="s">
        <v>1</v>
      </c>
      <c r="G36" s="59" t="s">
        <v>2</v>
      </c>
      <c r="H36" s="59" t="s">
        <v>3</v>
      </c>
      <c r="I36" s="60" t="s">
        <v>4</v>
      </c>
      <c r="J36" s="59" t="s">
        <v>1</v>
      </c>
      <c r="K36" s="59" t="s">
        <v>2</v>
      </c>
      <c r="L36" s="59" t="s">
        <v>3</v>
      </c>
      <c r="M36" s="60" t="s">
        <v>4</v>
      </c>
      <c r="N36" s="59" t="s">
        <v>1</v>
      </c>
      <c r="O36" s="59" t="s">
        <v>2</v>
      </c>
      <c r="P36" s="59" t="s">
        <v>3</v>
      </c>
      <c r="Q36" s="60" t="s">
        <v>4</v>
      </c>
      <c r="R36" s="59" t="s">
        <v>1</v>
      </c>
      <c r="S36" s="59" t="s">
        <v>2</v>
      </c>
      <c r="T36" s="59" t="s">
        <v>3</v>
      </c>
      <c r="U36" s="61" t="s">
        <v>4</v>
      </c>
    </row>
    <row r="37" spans="1:21" ht="15.95" customHeight="1" thickTop="1">
      <c r="A37" s="18" t="s">
        <v>20</v>
      </c>
      <c r="B37" s="19">
        <v>0</v>
      </c>
      <c r="C37" s="19">
        <v>0</v>
      </c>
      <c r="D37" s="19">
        <v>25163.471853169001</v>
      </c>
      <c r="E37" s="20">
        <f t="shared" ref="E37:E51" si="16">SUM(B37:D37)</f>
        <v>25163.471853169001</v>
      </c>
      <c r="F37" s="19">
        <v>0</v>
      </c>
      <c r="G37" s="19">
        <v>0</v>
      </c>
      <c r="H37" s="19">
        <v>25094.965474782715</v>
      </c>
      <c r="I37" s="20">
        <f t="shared" ref="I37:I51" si="17">SUM(F37:H37)</f>
        <v>25094.965474782715</v>
      </c>
      <c r="J37" s="69">
        <f t="shared" ref="J37:J52" si="18">IF(+B37&gt;0,(+F37-B37)/B37,0)</f>
        <v>0</v>
      </c>
      <c r="K37" s="34">
        <f t="shared" ref="K37:K52" si="19">IF(+C37&gt;0,(+G37-C37)/C37,0)</f>
        <v>0</v>
      </c>
      <c r="L37" s="34">
        <f t="shared" ref="L37:L52" si="20">IF(+D37&gt;0,(+H37-D37)/D37,0)</f>
        <v>-2.7224533556429189E-3</v>
      </c>
      <c r="M37" s="70">
        <f t="shared" ref="M37:M52" si="21">IF(+E37&gt;0,(+I37-E37)/E37,0)</f>
        <v>-2.7224533556429189E-3</v>
      </c>
      <c r="N37" s="34">
        <f t="shared" ref="N37:N51" si="22">+B37/$B$52</f>
        <v>0</v>
      </c>
      <c r="O37" s="34">
        <f t="shared" ref="O37:O51" si="23">+C37/$C$52</f>
        <v>0</v>
      </c>
      <c r="P37" s="34">
        <f t="shared" ref="P37:P51" si="24">+D37/$D$52</f>
        <v>6.0112887985772995E-2</v>
      </c>
      <c r="Q37" s="70">
        <f t="shared" ref="Q37:Q51" si="25">+E37/$E$52</f>
        <v>2.9444911026854014E-3</v>
      </c>
      <c r="R37" s="34">
        <v>0</v>
      </c>
      <c r="S37" s="34">
        <v>0</v>
      </c>
      <c r="T37" s="34">
        <f t="shared" ref="T37:T51" si="26">+H37/$H$52</f>
        <v>6.5459079389855665E-2</v>
      </c>
      <c r="U37" s="71">
        <f t="shared" ref="U37:U51" si="27">+I37/$I$52</f>
        <v>3.0135761286234053E-3</v>
      </c>
    </row>
    <row r="38" spans="1:21" ht="15.95" customHeight="1">
      <c r="A38" s="18" t="s">
        <v>34</v>
      </c>
      <c r="B38" s="19">
        <v>0</v>
      </c>
      <c r="C38" s="19">
        <v>0</v>
      </c>
      <c r="D38" s="19">
        <v>176325</v>
      </c>
      <c r="E38" s="20">
        <f t="shared" si="16"/>
        <v>176325</v>
      </c>
      <c r="F38" s="19">
        <v>0</v>
      </c>
      <c r="G38" s="19">
        <v>0</v>
      </c>
      <c r="H38" s="19">
        <v>161865</v>
      </c>
      <c r="I38" s="20">
        <f t="shared" si="17"/>
        <v>161865</v>
      </c>
      <c r="J38" s="69">
        <f t="shared" si="18"/>
        <v>0</v>
      </c>
      <c r="K38" s="34">
        <f t="shared" si="19"/>
        <v>0</v>
      </c>
      <c r="L38" s="34">
        <f t="shared" si="20"/>
        <v>-8.2007656316461078E-2</v>
      </c>
      <c r="M38" s="70">
        <f t="shared" si="21"/>
        <v>-8.2007656316461078E-2</v>
      </c>
      <c r="N38" s="34">
        <f t="shared" si="22"/>
        <v>0</v>
      </c>
      <c r="O38" s="34">
        <f t="shared" si="23"/>
        <v>0</v>
      </c>
      <c r="P38" s="34">
        <f t="shared" si="24"/>
        <v>0.42122188209718647</v>
      </c>
      <c r="Q38" s="70">
        <f t="shared" si="25"/>
        <v>2.0632581891342577E-2</v>
      </c>
      <c r="R38" s="34">
        <f t="shared" ref="R38:R51" si="28">+F38/$F$52</f>
        <v>0</v>
      </c>
      <c r="S38" s="34">
        <f t="shared" ref="S38:S51" si="29">+G38/$G$52</f>
        <v>0</v>
      </c>
      <c r="T38" s="34">
        <f t="shared" si="26"/>
        <v>0.42221751195817209</v>
      </c>
      <c r="U38" s="71">
        <f t="shared" si="27"/>
        <v>1.9437862966968322E-2</v>
      </c>
    </row>
    <row r="39" spans="1:21" ht="15.95" customHeight="1">
      <c r="A39" s="18" t="s">
        <v>14</v>
      </c>
      <c r="B39" s="19">
        <v>197666</v>
      </c>
      <c r="C39" s="19">
        <v>47436</v>
      </c>
      <c r="D39" s="19">
        <v>0</v>
      </c>
      <c r="E39" s="20">
        <f t="shared" si="16"/>
        <v>245102</v>
      </c>
      <c r="F39" s="19">
        <v>200564</v>
      </c>
      <c r="G39" s="19">
        <v>61409</v>
      </c>
      <c r="H39" s="19">
        <v>0</v>
      </c>
      <c r="I39" s="20">
        <f t="shared" si="17"/>
        <v>261973</v>
      </c>
      <c r="J39" s="69">
        <f t="shared" si="18"/>
        <v>1.4661094978397904E-2</v>
      </c>
      <c r="K39" s="34">
        <f t="shared" si="19"/>
        <v>0.29456530904798045</v>
      </c>
      <c r="L39" s="34">
        <f t="shared" si="20"/>
        <v>0</v>
      </c>
      <c r="M39" s="70">
        <f t="shared" si="21"/>
        <v>6.8832567665706529E-2</v>
      </c>
      <c r="N39" s="34">
        <f t="shared" si="22"/>
        <v>3.0142263329595288E-2</v>
      </c>
      <c r="O39" s="34">
        <f t="shared" si="23"/>
        <v>3.0222160164063299E-2</v>
      </c>
      <c r="P39" s="34">
        <f t="shared" si="24"/>
        <v>0</v>
      </c>
      <c r="Q39" s="70">
        <f t="shared" si="25"/>
        <v>2.868048822760158E-2</v>
      </c>
      <c r="R39" s="34">
        <f t="shared" si="28"/>
        <v>3.0672853273657388E-2</v>
      </c>
      <c r="S39" s="34">
        <f t="shared" si="29"/>
        <v>4.3703608638148032E-2</v>
      </c>
      <c r="T39" s="34">
        <f t="shared" si="26"/>
        <v>0</v>
      </c>
      <c r="U39" s="71">
        <f t="shared" si="27"/>
        <v>3.1459520433976415E-2</v>
      </c>
    </row>
    <row r="40" spans="1:21" ht="15.95" customHeight="1">
      <c r="A40" s="18" t="s">
        <v>41</v>
      </c>
      <c r="B40" s="19">
        <v>104868.822098</v>
      </c>
      <c r="C40" s="19">
        <v>2837.7981740000005</v>
      </c>
      <c r="D40" s="19">
        <v>5.2915840000000003</v>
      </c>
      <c r="E40" s="20">
        <f t="shared" si="16"/>
        <v>107711.91185600001</v>
      </c>
      <c r="F40" s="19">
        <v>86937.470690999995</v>
      </c>
      <c r="G40" s="19">
        <v>2332.9241219999999</v>
      </c>
      <c r="H40" s="19">
        <v>5.101583999999999</v>
      </c>
      <c r="I40" s="20">
        <f t="shared" si="17"/>
        <v>89275.496396999995</v>
      </c>
      <c r="J40" s="69">
        <f t="shared" si="18"/>
        <v>-0.17098839338772343</v>
      </c>
      <c r="K40" s="34">
        <f t="shared" si="19"/>
        <v>-0.17791048589208108</v>
      </c>
      <c r="L40" s="34">
        <f t="shared" si="20"/>
        <v>-3.5906072737388516E-2</v>
      </c>
      <c r="M40" s="70">
        <f t="shared" si="21"/>
        <v>-0.17116412791602514</v>
      </c>
      <c r="N40" s="34">
        <f t="shared" si="22"/>
        <v>1.599153951990933E-2</v>
      </c>
      <c r="O40" s="34">
        <f t="shared" si="23"/>
        <v>1.808002169827017E-3</v>
      </c>
      <c r="P40" s="34">
        <f t="shared" si="24"/>
        <v>1.2641037696046269E-5</v>
      </c>
      <c r="Q40" s="70">
        <f t="shared" si="25"/>
        <v>1.2603855619123741E-2</v>
      </c>
      <c r="R40" s="34">
        <f t="shared" si="28"/>
        <v>1.3295607798448038E-2</v>
      </c>
      <c r="S40" s="34">
        <f t="shared" si="29"/>
        <v>1.660297396316226E-3</v>
      </c>
      <c r="T40" s="34">
        <f t="shared" si="26"/>
        <v>1.3307250508297774E-5</v>
      </c>
      <c r="U40" s="71">
        <f t="shared" si="27"/>
        <v>1.0720815897649028E-2</v>
      </c>
    </row>
    <row r="41" spans="1:21" ht="15.95" customHeight="1">
      <c r="A41" s="18" t="s">
        <v>18</v>
      </c>
      <c r="B41" s="19">
        <v>142612.69781336281</v>
      </c>
      <c r="C41" s="19">
        <v>3922.88786437</v>
      </c>
      <c r="D41" s="19">
        <v>0</v>
      </c>
      <c r="E41" s="20">
        <f t="shared" si="16"/>
        <v>146535.5856777328</v>
      </c>
      <c r="F41" s="19">
        <v>139834.66325526568</v>
      </c>
      <c r="G41" s="19">
        <v>3496.1735793699991</v>
      </c>
      <c r="H41" s="19">
        <v>0</v>
      </c>
      <c r="I41" s="20">
        <f t="shared" si="17"/>
        <v>143330.83683463567</v>
      </c>
      <c r="J41" s="69">
        <f t="shared" si="18"/>
        <v>-1.9479573703407155E-2</v>
      </c>
      <c r="K41" s="34">
        <f t="shared" si="19"/>
        <v>-0.10877554999103435</v>
      </c>
      <c r="L41" s="34">
        <f t="shared" si="20"/>
        <v>0</v>
      </c>
      <c r="M41" s="70">
        <f t="shared" si="21"/>
        <v>-2.1870106351812357E-2</v>
      </c>
      <c r="N41" s="34">
        <f t="shared" si="22"/>
        <v>2.1747136541612519E-2</v>
      </c>
      <c r="O41" s="34">
        <f t="shared" si="23"/>
        <v>2.4993284708375572E-3</v>
      </c>
      <c r="P41" s="34">
        <f t="shared" si="24"/>
        <v>0</v>
      </c>
      <c r="Q41" s="70">
        <f t="shared" si="25"/>
        <v>1.7146788438914894E-2</v>
      </c>
      <c r="R41" s="34">
        <f t="shared" si="28"/>
        <v>2.1385333901398327E-2</v>
      </c>
      <c r="S41" s="34">
        <f t="shared" si="29"/>
        <v>2.4881597460277749E-3</v>
      </c>
      <c r="T41" s="34">
        <f t="shared" si="26"/>
        <v>0</v>
      </c>
      <c r="U41" s="71">
        <f t="shared" si="27"/>
        <v>1.7212153123482801E-2</v>
      </c>
    </row>
    <row r="42" spans="1:21" ht="15.95" customHeight="1">
      <c r="A42" s="18" t="s">
        <v>31</v>
      </c>
      <c r="B42" s="19">
        <v>665635</v>
      </c>
      <c r="C42" s="19">
        <v>801947</v>
      </c>
      <c r="D42" s="19">
        <v>520</v>
      </c>
      <c r="E42" s="20">
        <f t="shared" si="16"/>
        <v>1468102</v>
      </c>
      <c r="F42" s="19">
        <v>661420</v>
      </c>
      <c r="G42" s="19">
        <v>782470</v>
      </c>
      <c r="H42" s="19">
        <v>475</v>
      </c>
      <c r="I42" s="20">
        <f t="shared" si="17"/>
        <v>1444365</v>
      </c>
      <c r="J42" s="69">
        <f t="shared" si="18"/>
        <v>-6.3322992330631656E-3</v>
      </c>
      <c r="K42" s="34">
        <f t="shared" si="19"/>
        <v>-2.4287141170177082E-2</v>
      </c>
      <c r="L42" s="34">
        <f t="shared" si="20"/>
        <v>-8.6538461538461536E-2</v>
      </c>
      <c r="M42" s="70">
        <f t="shared" si="21"/>
        <v>-1.6168495104563578E-2</v>
      </c>
      <c r="N42" s="34">
        <f t="shared" si="22"/>
        <v>0.10150327042280999</v>
      </c>
      <c r="O42" s="34">
        <f t="shared" si="23"/>
        <v>0.51093200685323525</v>
      </c>
      <c r="P42" s="34">
        <f t="shared" si="24"/>
        <v>1.2422253151313594E-3</v>
      </c>
      <c r="Q42" s="70">
        <f t="shared" si="25"/>
        <v>0.17178922296806362</v>
      </c>
      <c r="R42" s="34">
        <f t="shared" si="28"/>
        <v>0.10115294176553354</v>
      </c>
      <c r="S42" s="34">
        <f t="shared" si="29"/>
        <v>0.55686890604132444</v>
      </c>
      <c r="T42" s="34">
        <f t="shared" si="26"/>
        <v>1.239015958855415E-3</v>
      </c>
      <c r="U42" s="71">
        <f t="shared" si="27"/>
        <v>0.17344928764269729</v>
      </c>
    </row>
    <row r="43" spans="1:21" ht="15.95" customHeight="1">
      <c r="A43" s="18" t="s">
        <v>28</v>
      </c>
      <c r="B43" s="19">
        <v>857992</v>
      </c>
      <c r="C43" s="19">
        <v>112448</v>
      </c>
      <c r="D43" s="19">
        <v>6629</v>
      </c>
      <c r="E43" s="20">
        <f t="shared" si="16"/>
        <v>977069</v>
      </c>
      <c r="F43" s="19">
        <v>915839.21736829903</v>
      </c>
      <c r="G43" s="19">
        <v>57701.799779999994</v>
      </c>
      <c r="H43" s="19">
        <v>2384</v>
      </c>
      <c r="I43" s="20">
        <f t="shared" si="17"/>
        <v>975925.01714829903</v>
      </c>
      <c r="J43" s="69">
        <f t="shared" si="18"/>
        <v>6.7421627903638995E-2</v>
      </c>
      <c r="K43" s="34">
        <f t="shared" si="19"/>
        <v>-0.48685792739755268</v>
      </c>
      <c r="L43" s="34">
        <f t="shared" si="20"/>
        <v>-0.64036807965002263</v>
      </c>
      <c r="M43" s="70">
        <f t="shared" si="21"/>
        <v>-1.1708311815245122E-3</v>
      </c>
      <c r="N43" s="34">
        <f t="shared" si="22"/>
        <v>0.13083595964245809</v>
      </c>
      <c r="O43" s="34">
        <f t="shared" si="23"/>
        <v>7.1642243572994979E-2</v>
      </c>
      <c r="P43" s="34">
        <f t="shared" si="24"/>
        <v>1.5835983873088041E-2</v>
      </c>
      <c r="Q43" s="70">
        <f t="shared" si="25"/>
        <v>0.11433124149151964</v>
      </c>
      <c r="R43" s="34">
        <f t="shared" si="28"/>
        <v>0.1400620347450143</v>
      </c>
      <c r="S43" s="34">
        <f t="shared" si="29"/>
        <v>4.1065265275479101E-2</v>
      </c>
      <c r="T43" s="34">
        <f t="shared" si="26"/>
        <v>6.2185558861290726E-3</v>
      </c>
      <c r="U43" s="71">
        <f t="shared" si="27"/>
        <v>0.11719579124186727</v>
      </c>
    </row>
    <row r="44" spans="1:21" ht="15.95" customHeight="1">
      <c r="A44" s="18" t="s">
        <v>7</v>
      </c>
      <c r="B44" s="19">
        <v>60352</v>
      </c>
      <c r="C44" s="19">
        <v>5331</v>
      </c>
      <c r="D44" s="19">
        <v>0</v>
      </c>
      <c r="E44" s="20">
        <f t="shared" si="16"/>
        <v>65683</v>
      </c>
      <c r="F44" s="19">
        <v>65188.172586000001</v>
      </c>
      <c r="G44" s="19">
        <v>4874.3738910000002</v>
      </c>
      <c r="H44" s="19">
        <v>0</v>
      </c>
      <c r="I44" s="20">
        <f t="shared" si="17"/>
        <v>70062.546476999996</v>
      </c>
      <c r="J44" s="69">
        <f t="shared" si="18"/>
        <v>8.0132764216595986E-2</v>
      </c>
      <c r="K44" s="34">
        <f t="shared" si="19"/>
        <v>-8.5654869442881226E-2</v>
      </c>
      <c r="L44" s="34">
        <f t="shared" si="20"/>
        <v>0</v>
      </c>
      <c r="M44" s="70">
        <f t="shared" si="21"/>
        <v>6.6677016533958508E-2</v>
      </c>
      <c r="N44" s="34">
        <f t="shared" si="22"/>
        <v>9.2031299083693442E-3</v>
      </c>
      <c r="O44" s="34">
        <f t="shared" si="23"/>
        <v>3.396457033363299E-3</v>
      </c>
      <c r="P44" s="34">
        <f t="shared" si="24"/>
        <v>0</v>
      </c>
      <c r="Q44" s="70">
        <f t="shared" si="25"/>
        <v>7.6858634701208253E-3</v>
      </c>
      <c r="R44" s="34">
        <f t="shared" si="28"/>
        <v>9.9694224931105926E-3</v>
      </c>
      <c r="S44" s="34">
        <f t="shared" si="29"/>
        <v>3.468998500028837E-3</v>
      </c>
      <c r="T44" s="34">
        <f t="shared" si="26"/>
        <v>0</v>
      </c>
      <c r="U44" s="71">
        <f t="shared" si="27"/>
        <v>8.4135926700446353E-3</v>
      </c>
    </row>
    <row r="45" spans="1:21" ht="15.95" customHeight="1">
      <c r="A45" s="18" t="s">
        <v>19</v>
      </c>
      <c r="B45" s="19">
        <v>0</v>
      </c>
      <c r="C45" s="19">
        <v>0</v>
      </c>
      <c r="D45" s="19">
        <v>209960.84547818499</v>
      </c>
      <c r="E45" s="20">
        <f t="shared" si="16"/>
        <v>209960.84547818499</v>
      </c>
      <c r="F45" s="19">
        <v>0</v>
      </c>
      <c r="G45" s="19">
        <v>0</v>
      </c>
      <c r="H45" s="19">
        <v>193544.68344447803</v>
      </c>
      <c r="I45" s="20">
        <f t="shared" si="17"/>
        <v>193544.68344447803</v>
      </c>
      <c r="J45" s="69">
        <f t="shared" si="18"/>
        <v>0</v>
      </c>
      <c r="K45" s="34">
        <f t="shared" si="19"/>
        <v>0</v>
      </c>
      <c r="L45" s="34">
        <f t="shared" si="20"/>
        <v>-7.8186778093406975E-2</v>
      </c>
      <c r="M45" s="70">
        <f t="shared" si="21"/>
        <v>-7.8186778093406975E-2</v>
      </c>
      <c r="N45" s="34">
        <f t="shared" si="22"/>
        <v>0</v>
      </c>
      <c r="O45" s="34">
        <f t="shared" si="23"/>
        <v>0</v>
      </c>
      <c r="P45" s="34">
        <f t="shared" si="24"/>
        <v>0.50157437969112506</v>
      </c>
      <c r="Q45" s="70">
        <f t="shared" si="25"/>
        <v>2.4568463566165755E-2</v>
      </c>
      <c r="R45" s="34">
        <f t="shared" si="28"/>
        <v>0</v>
      </c>
      <c r="S45" s="34">
        <f t="shared" si="29"/>
        <v>0</v>
      </c>
      <c r="T45" s="34">
        <f t="shared" si="26"/>
        <v>0.50485252955647941</v>
      </c>
      <c r="U45" s="71">
        <f t="shared" si="27"/>
        <v>2.3242177337775467E-2</v>
      </c>
    </row>
    <row r="46" spans="1:21" ht="15.95" customHeight="1">
      <c r="A46" s="18" t="s">
        <v>52</v>
      </c>
      <c r="B46" s="19">
        <v>48281</v>
      </c>
      <c r="C46" s="19">
        <v>174</v>
      </c>
      <c r="D46" s="19">
        <v>0</v>
      </c>
      <c r="E46" s="20">
        <f t="shared" si="16"/>
        <v>48455</v>
      </c>
      <c r="F46" s="19">
        <v>58088</v>
      </c>
      <c r="G46" s="19">
        <v>137</v>
      </c>
      <c r="H46" s="19">
        <v>0</v>
      </c>
      <c r="I46" s="20">
        <f t="shared" si="17"/>
        <v>58225</v>
      </c>
      <c r="J46" s="69">
        <f t="shared" si="18"/>
        <v>0.20312338186864398</v>
      </c>
      <c r="K46" s="34">
        <f t="shared" si="19"/>
        <v>-0.21264367816091953</v>
      </c>
      <c r="L46" s="34">
        <f t="shared" si="20"/>
        <v>0</v>
      </c>
      <c r="M46" s="70">
        <f t="shared" si="21"/>
        <v>0.20163037870188835</v>
      </c>
      <c r="N46" s="34">
        <f t="shared" si="22"/>
        <v>7.3624124321643083E-3</v>
      </c>
      <c r="O46" s="34">
        <f t="shared" si="23"/>
        <v>1.108579110495618E-4</v>
      </c>
      <c r="P46" s="34">
        <f t="shared" si="24"/>
        <v>0</v>
      </c>
      <c r="Q46" s="70">
        <f t="shared" si="25"/>
        <v>5.6699376466468427E-3</v>
      </c>
      <c r="R46" s="34">
        <f t="shared" si="28"/>
        <v>8.8835718322341512E-3</v>
      </c>
      <c r="S46" s="34">
        <f t="shared" si="29"/>
        <v>9.7500274934069609E-5</v>
      </c>
      <c r="T46" s="34">
        <f t="shared" si="26"/>
        <v>0</v>
      </c>
      <c r="U46" s="71">
        <f t="shared" si="27"/>
        <v>6.9920586368376761E-3</v>
      </c>
    </row>
    <row r="47" spans="1:21" ht="15.95" customHeight="1">
      <c r="A47" s="18" t="s">
        <v>11</v>
      </c>
      <c r="B47" s="19">
        <v>758</v>
      </c>
      <c r="C47" s="19">
        <v>0</v>
      </c>
      <c r="D47" s="19">
        <v>0</v>
      </c>
      <c r="E47" s="20">
        <f t="shared" si="16"/>
        <v>758</v>
      </c>
      <c r="F47" s="19">
        <v>722</v>
      </c>
      <c r="G47" s="19">
        <v>0</v>
      </c>
      <c r="H47" s="19">
        <v>0</v>
      </c>
      <c r="I47" s="20">
        <f t="shared" si="17"/>
        <v>722</v>
      </c>
      <c r="J47" s="69">
        <f t="shared" si="18"/>
        <v>-4.7493403693931395E-2</v>
      </c>
      <c r="K47" s="34">
        <f t="shared" si="19"/>
        <v>0</v>
      </c>
      <c r="L47" s="34">
        <f t="shared" si="20"/>
        <v>0</v>
      </c>
      <c r="M47" s="70">
        <f t="shared" si="21"/>
        <v>-4.7493403693931395E-2</v>
      </c>
      <c r="N47" s="34">
        <f t="shared" si="22"/>
        <v>1.1558809104162186E-4</v>
      </c>
      <c r="O47" s="34">
        <f t="shared" si="23"/>
        <v>0</v>
      </c>
      <c r="P47" s="34">
        <f t="shared" si="24"/>
        <v>0</v>
      </c>
      <c r="Q47" s="70">
        <f t="shared" si="25"/>
        <v>8.8696991768822767E-5</v>
      </c>
      <c r="R47" s="34">
        <f t="shared" si="28"/>
        <v>1.1041762262210883E-4</v>
      </c>
      <c r="S47" s="34">
        <f t="shared" si="29"/>
        <v>0</v>
      </c>
      <c r="T47" s="34">
        <f t="shared" si="26"/>
        <v>0</v>
      </c>
      <c r="U47" s="71">
        <f t="shared" si="27"/>
        <v>8.6702727965595571E-5</v>
      </c>
    </row>
    <row r="48" spans="1:21" ht="15.95" customHeight="1">
      <c r="A48" s="18" t="s">
        <v>58</v>
      </c>
      <c r="B48" s="19">
        <v>1268819.766632</v>
      </c>
      <c r="C48" s="19">
        <v>385478.202888</v>
      </c>
      <c r="D48" s="19">
        <v>0</v>
      </c>
      <c r="E48" s="20">
        <f t="shared" si="16"/>
        <v>1654297.96952</v>
      </c>
      <c r="F48" s="19">
        <v>1289576.4685570709</v>
      </c>
      <c r="G48" s="19">
        <v>284472.87452454038</v>
      </c>
      <c r="H48" s="19">
        <v>0</v>
      </c>
      <c r="I48" s="20">
        <f t="shared" si="17"/>
        <v>1574049.3430816112</v>
      </c>
      <c r="J48" s="69">
        <f t="shared" si="18"/>
        <v>1.6359062548472334E-2</v>
      </c>
      <c r="K48" s="34">
        <f t="shared" si="19"/>
        <v>-0.26202604351355901</v>
      </c>
      <c r="L48" s="34">
        <f t="shared" si="20"/>
        <v>0</v>
      </c>
      <c r="M48" s="70">
        <f t="shared" si="21"/>
        <v>-4.8509173025022348E-2</v>
      </c>
      <c r="N48" s="34">
        <f t="shared" si="22"/>
        <v>0.19348344947344198</v>
      </c>
      <c r="O48" s="34">
        <f t="shared" si="23"/>
        <v>0.24559372601898186</v>
      </c>
      <c r="P48" s="34">
        <f t="shared" si="24"/>
        <v>0</v>
      </c>
      <c r="Q48" s="70">
        <f t="shared" si="25"/>
        <v>0.19357685143231618</v>
      </c>
      <c r="R48" s="34">
        <f t="shared" si="28"/>
        <v>0.19721879203252971</v>
      </c>
      <c r="S48" s="34">
        <f t="shared" si="29"/>
        <v>0.20245389399582317</v>
      </c>
      <c r="T48" s="34">
        <f t="shared" si="26"/>
        <v>0</v>
      </c>
      <c r="U48" s="71">
        <f t="shared" si="27"/>
        <v>0.18902267589699356</v>
      </c>
    </row>
    <row r="49" spans="1:21" ht="15.95" customHeight="1">
      <c r="A49" s="18" t="s">
        <v>42</v>
      </c>
      <c r="B49" s="19">
        <v>1782943.3758072699</v>
      </c>
      <c r="C49" s="19">
        <v>83791.920332239999</v>
      </c>
      <c r="D49" s="19">
        <v>0</v>
      </c>
      <c r="E49" s="20">
        <f t="shared" si="16"/>
        <v>1866735.2961395099</v>
      </c>
      <c r="F49" s="19">
        <v>1808704</v>
      </c>
      <c r="G49" s="19">
        <v>104522</v>
      </c>
      <c r="H49" s="19">
        <v>0</v>
      </c>
      <c r="I49" s="20">
        <f t="shared" si="17"/>
        <v>1913226</v>
      </c>
      <c r="J49" s="69">
        <f t="shared" si="18"/>
        <v>1.4448369220400128E-2</v>
      </c>
      <c r="K49" s="34">
        <f t="shared" si="19"/>
        <v>0.24739950565118915</v>
      </c>
      <c r="L49" s="34">
        <f t="shared" si="20"/>
        <v>0</v>
      </c>
      <c r="M49" s="70">
        <f t="shared" si="21"/>
        <v>2.4904818565671803E-2</v>
      </c>
      <c r="N49" s="34">
        <f t="shared" si="22"/>
        <v>0.2718826137795084</v>
      </c>
      <c r="O49" s="34">
        <f t="shared" si="23"/>
        <v>5.3385041671628913E-2</v>
      </c>
      <c r="P49" s="34">
        <f t="shared" si="24"/>
        <v>0</v>
      </c>
      <c r="Q49" s="70">
        <f t="shared" si="25"/>
        <v>0.21843509920350532</v>
      </c>
      <c r="R49" s="34">
        <f t="shared" si="28"/>
        <v>0.27661052036994282</v>
      </c>
      <c r="S49" s="34">
        <f t="shared" si="29"/>
        <v>7.4386304647144699E-2</v>
      </c>
      <c r="T49" s="34">
        <f t="shared" si="26"/>
        <v>0</v>
      </c>
      <c r="U49" s="71">
        <f t="shared" si="27"/>
        <v>0.2297533426796462</v>
      </c>
    </row>
    <row r="50" spans="1:21" ht="15.95" customHeight="1">
      <c r="A50" s="18" t="s">
        <v>23</v>
      </c>
      <c r="B50" s="19">
        <v>101739.49039613701</v>
      </c>
      <c r="C50" s="19">
        <v>138.68076049999999</v>
      </c>
      <c r="D50" s="19">
        <v>0</v>
      </c>
      <c r="E50" s="20">
        <f t="shared" si="16"/>
        <v>101878.17115663702</v>
      </c>
      <c r="F50" s="40" t="s">
        <v>56</v>
      </c>
      <c r="G50" s="40" t="s">
        <v>56</v>
      </c>
      <c r="H50" s="40" t="s">
        <v>56</v>
      </c>
      <c r="I50" s="41" t="s">
        <v>56</v>
      </c>
      <c r="J50" s="83" t="s">
        <v>55</v>
      </c>
      <c r="K50" s="84" t="s">
        <v>55</v>
      </c>
      <c r="L50" s="84" t="s">
        <v>55</v>
      </c>
      <c r="M50" s="85" t="s">
        <v>55</v>
      </c>
      <c r="N50" s="34">
        <f t="shared" si="22"/>
        <v>1.5514344958360026E-2</v>
      </c>
      <c r="O50" s="34">
        <f t="shared" si="23"/>
        <v>8.8355513860888414E-5</v>
      </c>
      <c r="P50" s="34">
        <f t="shared" si="24"/>
        <v>0</v>
      </c>
      <c r="Q50" s="70">
        <f t="shared" si="25"/>
        <v>1.1921223362141095E-2</v>
      </c>
      <c r="R50" s="83" t="s">
        <v>55</v>
      </c>
      <c r="S50" s="84" t="s">
        <v>55</v>
      </c>
      <c r="T50" s="84" t="s">
        <v>55</v>
      </c>
      <c r="U50" s="89" t="s">
        <v>55</v>
      </c>
    </row>
    <row r="51" spans="1:21" ht="15.95" customHeight="1" thickBot="1">
      <c r="A51" s="18" t="s">
        <v>17</v>
      </c>
      <c r="B51" s="19">
        <v>1326100.8455062886</v>
      </c>
      <c r="C51" s="19">
        <v>126071.26235365431</v>
      </c>
      <c r="D51" s="19">
        <v>0</v>
      </c>
      <c r="E51" s="20">
        <f t="shared" si="16"/>
        <v>1452172.1078599428</v>
      </c>
      <c r="F51" s="19">
        <v>1311937.3209407618</v>
      </c>
      <c r="G51" s="19">
        <v>103708.09701051105</v>
      </c>
      <c r="H51" s="19">
        <v>0</v>
      </c>
      <c r="I51" s="20">
        <f t="shared" si="17"/>
        <v>1415645.4179512728</v>
      </c>
      <c r="J51" s="69">
        <f t="shared" si="18"/>
        <v>-1.0680578791215003E-2</v>
      </c>
      <c r="K51" s="34">
        <f t="shared" si="19"/>
        <v>-0.17738511478064092</v>
      </c>
      <c r="L51" s="34">
        <f t="shared" si="20"/>
        <v>0</v>
      </c>
      <c r="M51" s="70">
        <f t="shared" si="21"/>
        <v>-2.515314108497731E-2</v>
      </c>
      <c r="N51" s="34">
        <f t="shared" si="22"/>
        <v>0.20221829190072904</v>
      </c>
      <c r="O51" s="34">
        <f t="shared" si="23"/>
        <v>8.0321820620157358E-2</v>
      </c>
      <c r="P51" s="34">
        <f t="shared" si="24"/>
        <v>0</v>
      </c>
      <c r="Q51" s="70">
        <f t="shared" si="25"/>
        <v>0.16992519458808358</v>
      </c>
      <c r="R51" s="34">
        <f t="shared" si="28"/>
        <v>0.20063850416550902</v>
      </c>
      <c r="S51" s="34">
        <f t="shared" si="29"/>
        <v>7.3807065484773643E-2</v>
      </c>
      <c r="T51" s="34">
        <f t="shared" si="26"/>
        <v>0</v>
      </c>
      <c r="U51" s="71">
        <f t="shared" si="27"/>
        <v>0.17000044261547237</v>
      </c>
    </row>
    <row r="52" spans="1:21" ht="15.95" customHeight="1" thickBot="1">
      <c r="A52" s="26" t="s">
        <v>8</v>
      </c>
      <c r="B52" s="27">
        <f t="shared" ref="B52:I52" si="30">SUM(B37:B51)</f>
        <v>6557768.9982530586</v>
      </c>
      <c r="C52" s="27">
        <f t="shared" si="30"/>
        <v>1569576.7523727643</v>
      </c>
      <c r="D52" s="27">
        <f t="shared" si="30"/>
        <v>418603.60891535401</v>
      </c>
      <c r="E52" s="28">
        <f t="shared" si="30"/>
        <v>8545949.3595411777</v>
      </c>
      <c r="F52" s="27">
        <f t="shared" si="30"/>
        <v>6538811.3133983975</v>
      </c>
      <c r="G52" s="27">
        <f t="shared" si="30"/>
        <v>1405124.2429074214</v>
      </c>
      <c r="H52" s="27">
        <f t="shared" si="30"/>
        <v>383368.75050326076</v>
      </c>
      <c r="I52" s="27">
        <f t="shared" si="30"/>
        <v>8327304.3068090789</v>
      </c>
      <c r="J52" s="72">
        <f t="shared" si="18"/>
        <v>-2.8908741463310622E-3</v>
      </c>
      <c r="K52" s="29">
        <f t="shared" si="19"/>
        <v>-0.10477506704704712</v>
      </c>
      <c r="L52" s="29">
        <f t="shared" si="20"/>
        <v>-8.4172371335714175E-2</v>
      </c>
      <c r="M52" s="30">
        <f t="shared" si="21"/>
        <v>-2.5584641744687057E-2</v>
      </c>
      <c r="N52" s="29">
        <f t="shared" ref="N52:U52" si="31">SUM(N37:N51)</f>
        <v>0.99999999999999989</v>
      </c>
      <c r="O52" s="29">
        <f t="shared" si="31"/>
        <v>1</v>
      </c>
      <c r="P52" s="29">
        <f t="shared" si="31"/>
        <v>1</v>
      </c>
      <c r="Q52" s="30">
        <f t="shared" si="31"/>
        <v>0.99999999999999978</v>
      </c>
      <c r="R52" s="29">
        <f t="shared" si="31"/>
        <v>1</v>
      </c>
      <c r="S52" s="29">
        <f t="shared" si="31"/>
        <v>0.99999999999999989</v>
      </c>
      <c r="T52" s="29">
        <f t="shared" si="31"/>
        <v>1</v>
      </c>
      <c r="U52" s="31">
        <f t="shared" si="31"/>
        <v>1</v>
      </c>
    </row>
    <row r="53" spans="1:21" ht="15.95" customHeight="1">
      <c r="A53" s="14"/>
      <c r="B53" s="19"/>
      <c r="C53" s="19"/>
      <c r="D53" s="19"/>
      <c r="E53" s="19"/>
      <c r="F53" s="19" t="s">
        <v>12</v>
      </c>
      <c r="G53" s="19" t="s">
        <v>12</v>
      </c>
      <c r="H53" s="19"/>
      <c r="I53" s="19"/>
      <c r="J53" s="19"/>
      <c r="K53" s="19"/>
      <c r="L53" s="19"/>
      <c r="M53" s="25"/>
      <c r="N53" s="34"/>
      <c r="O53" s="34"/>
      <c r="P53" s="34"/>
      <c r="Q53" s="34"/>
      <c r="R53" s="34"/>
      <c r="S53" s="34"/>
      <c r="T53" s="34"/>
      <c r="U53" s="34"/>
    </row>
    <row r="54" spans="1:21" ht="15.95" customHeight="1">
      <c r="A54" s="2" t="s">
        <v>12</v>
      </c>
      <c r="B54" s="19"/>
      <c r="C54" s="19"/>
      <c r="D54" s="19"/>
      <c r="E54" s="19"/>
      <c r="F54" s="19"/>
      <c r="G54" s="19"/>
      <c r="H54" s="19"/>
      <c r="I54" s="19"/>
      <c r="J54" s="19"/>
      <c r="K54" s="19"/>
      <c r="L54" s="19"/>
      <c r="M54" s="25"/>
      <c r="N54" s="34"/>
      <c r="O54" s="34"/>
      <c r="P54" s="34"/>
      <c r="Q54" s="34"/>
      <c r="R54" s="34"/>
      <c r="S54" s="34"/>
      <c r="T54" s="34"/>
      <c r="U54" s="34"/>
    </row>
    <row r="55" spans="1:21" ht="15.95" customHeight="1">
      <c r="A55" s="32"/>
      <c r="B55" s="32"/>
      <c r="C55" s="32"/>
      <c r="D55" s="32"/>
      <c r="E55" s="32"/>
      <c r="F55" s="32"/>
      <c r="G55" s="32"/>
      <c r="H55" s="32"/>
      <c r="I55" s="32"/>
      <c r="J55" s="32"/>
      <c r="K55" s="32"/>
      <c r="L55" s="32"/>
      <c r="M55" s="32"/>
      <c r="N55" s="32"/>
      <c r="O55" s="32"/>
      <c r="P55" s="32"/>
      <c r="Q55" s="32"/>
      <c r="R55" s="32"/>
      <c r="S55" s="32"/>
      <c r="T55" s="32"/>
      <c r="U55" s="32"/>
    </row>
    <row r="56" spans="1:21" ht="15.95" customHeight="1">
      <c r="A56" s="32"/>
      <c r="B56" s="33"/>
      <c r="C56" s="32"/>
      <c r="D56" s="32"/>
      <c r="E56" s="32"/>
      <c r="F56" s="32"/>
      <c r="G56" s="32"/>
      <c r="H56" s="32"/>
      <c r="I56" s="32"/>
      <c r="J56" s="32"/>
      <c r="K56" s="32"/>
      <c r="L56" s="32"/>
      <c r="M56" s="32"/>
      <c r="N56" s="32"/>
      <c r="O56" s="32"/>
      <c r="P56" s="32"/>
      <c r="Q56" s="32"/>
      <c r="R56" s="32"/>
      <c r="S56" s="32"/>
      <c r="T56" s="32"/>
      <c r="U56" s="32"/>
    </row>
    <row r="57" spans="1:21" ht="15.95" customHeight="1">
      <c r="A57" s="32"/>
      <c r="B57" s="32"/>
      <c r="C57" s="32"/>
      <c r="D57" s="32"/>
      <c r="E57" s="32"/>
      <c r="F57" s="32"/>
      <c r="G57" s="32"/>
      <c r="H57" s="32"/>
      <c r="I57" s="32"/>
      <c r="J57" s="32"/>
      <c r="K57" s="32"/>
      <c r="L57" s="32"/>
      <c r="M57" s="32"/>
      <c r="N57" s="32"/>
      <c r="O57" s="32"/>
      <c r="P57" s="32"/>
      <c r="Q57" s="32"/>
      <c r="R57" s="32"/>
      <c r="S57" s="32"/>
      <c r="T57" s="32"/>
      <c r="U57" s="32"/>
    </row>
    <row r="58" spans="1:21" ht="15.95" customHeight="1">
      <c r="A58" s="94" t="s">
        <v>53</v>
      </c>
      <c r="B58" s="94"/>
      <c r="C58" s="94"/>
      <c r="D58" s="94"/>
      <c r="E58" s="94"/>
      <c r="F58" s="94"/>
      <c r="G58" s="94"/>
      <c r="H58" s="94"/>
      <c r="I58" s="94"/>
      <c r="J58" s="94"/>
      <c r="K58" s="94"/>
      <c r="L58" s="94"/>
      <c r="M58" s="94"/>
      <c r="N58" s="32"/>
      <c r="O58" s="32"/>
      <c r="P58" s="32"/>
      <c r="Q58" s="32"/>
      <c r="R58" s="32"/>
      <c r="S58" s="32"/>
      <c r="T58" s="32"/>
      <c r="U58" s="32"/>
    </row>
    <row r="59" spans="1:21" ht="15.95" customHeight="1" thickBot="1">
      <c r="B59" s="32"/>
      <c r="C59" s="32"/>
      <c r="D59" s="32"/>
      <c r="E59" s="32"/>
      <c r="F59" s="35"/>
      <c r="G59" s="32"/>
      <c r="H59" s="32"/>
      <c r="I59" s="32"/>
      <c r="J59" s="32"/>
      <c r="K59" s="32"/>
      <c r="L59" s="32"/>
      <c r="M59" s="32"/>
      <c r="N59" s="32"/>
      <c r="O59" s="32"/>
      <c r="P59" s="32"/>
      <c r="Q59" s="32"/>
      <c r="R59" s="32"/>
      <c r="S59" s="32"/>
      <c r="T59" s="32"/>
      <c r="U59" s="32"/>
    </row>
    <row r="60" spans="1:21" ht="15.95" customHeight="1">
      <c r="A60" s="48"/>
      <c r="B60" s="49"/>
      <c r="C60" s="49"/>
      <c r="D60" s="49"/>
      <c r="E60" s="49"/>
      <c r="F60" s="49"/>
      <c r="G60" s="49"/>
      <c r="H60" s="49"/>
      <c r="I60" s="49"/>
      <c r="J60" s="49"/>
      <c r="K60" s="49"/>
      <c r="L60" s="49"/>
      <c r="M60" s="50"/>
      <c r="Q60" s="32"/>
      <c r="R60" s="32"/>
      <c r="S60" s="32"/>
      <c r="T60" s="32"/>
      <c r="U60" s="32"/>
    </row>
    <row r="61" spans="1:21" ht="15.95" customHeight="1">
      <c r="A61" s="54"/>
      <c r="B61" s="95" t="s">
        <v>36</v>
      </c>
      <c r="C61" s="96"/>
      <c r="D61" s="96"/>
      <c r="E61" s="98"/>
      <c r="F61" s="95" t="s">
        <v>37</v>
      </c>
      <c r="G61" s="96"/>
      <c r="H61" s="96"/>
      <c r="I61" s="98"/>
      <c r="J61" s="95" t="s">
        <v>36</v>
      </c>
      <c r="K61" s="96"/>
      <c r="L61" s="96"/>
      <c r="M61" s="97"/>
      <c r="Q61" s="32"/>
      <c r="R61" s="32"/>
      <c r="S61" s="32"/>
      <c r="T61" s="32"/>
      <c r="U61" s="32"/>
    </row>
    <row r="62" spans="1:21" ht="15.95" customHeight="1">
      <c r="A62" s="54"/>
      <c r="B62" s="95">
        <f>+C35</f>
        <v>2017</v>
      </c>
      <c r="C62" s="96"/>
      <c r="D62" s="96"/>
      <c r="E62" s="98"/>
      <c r="F62" s="95">
        <f>+G35</f>
        <v>2018</v>
      </c>
      <c r="G62" s="96"/>
      <c r="H62" s="96"/>
      <c r="I62" s="98"/>
      <c r="J62" s="95">
        <f>+F62</f>
        <v>2018</v>
      </c>
      <c r="K62" s="96"/>
      <c r="L62" s="96"/>
      <c r="M62" s="97"/>
      <c r="Q62" s="32"/>
      <c r="R62" s="32"/>
      <c r="S62" s="32"/>
      <c r="T62" s="32"/>
      <c r="U62" s="32"/>
    </row>
    <row r="63" spans="1:21" ht="15.95" customHeight="1" thickBot="1">
      <c r="A63" s="58" t="s">
        <v>0</v>
      </c>
      <c r="B63" s="59" t="s">
        <v>1</v>
      </c>
      <c r="C63" s="59" t="s">
        <v>2</v>
      </c>
      <c r="D63" s="59" t="s">
        <v>3</v>
      </c>
      <c r="E63" s="60" t="s">
        <v>4</v>
      </c>
      <c r="F63" s="59" t="s">
        <v>1</v>
      </c>
      <c r="G63" s="59" t="s">
        <v>2</v>
      </c>
      <c r="H63" s="59" t="s">
        <v>3</v>
      </c>
      <c r="I63" s="60" t="s">
        <v>4</v>
      </c>
      <c r="J63" s="59" t="s">
        <v>1</v>
      </c>
      <c r="K63" s="59" t="s">
        <v>2</v>
      </c>
      <c r="L63" s="59" t="s">
        <v>3</v>
      </c>
      <c r="M63" s="61" t="s">
        <v>4</v>
      </c>
      <c r="Q63" s="32"/>
      <c r="R63" s="32"/>
      <c r="S63" s="32"/>
      <c r="T63" s="32"/>
      <c r="U63" s="32"/>
    </row>
    <row r="64" spans="1:21" ht="15.95" customHeight="1" thickTop="1">
      <c r="A64" s="18" t="str">
        <f t="shared" ref="A64:D78" si="32">+A37</f>
        <v>AXA Equitable</v>
      </c>
      <c r="B64" s="19">
        <f t="shared" si="32"/>
        <v>0</v>
      </c>
      <c r="C64" s="19">
        <f t="shared" si="32"/>
        <v>0</v>
      </c>
      <c r="D64" s="19">
        <f t="shared" si="32"/>
        <v>25163.471853169001</v>
      </c>
      <c r="E64" s="20">
        <f t="shared" ref="E64:E78" si="33">+D64+C64+B64</f>
        <v>25163.471853169001</v>
      </c>
      <c r="F64" s="19">
        <f t="shared" ref="F64:H78" si="34">+F10</f>
        <v>0</v>
      </c>
      <c r="G64" s="19">
        <f t="shared" si="34"/>
        <v>0</v>
      </c>
      <c r="H64" s="19">
        <f t="shared" si="34"/>
        <v>2149.6642430000002</v>
      </c>
      <c r="I64" s="20">
        <f t="shared" ref="I64:I78" si="35">+F64+G64+H64</f>
        <v>2149.6642430000002</v>
      </c>
      <c r="J64" s="19">
        <f t="shared" ref="J64:J78" si="36">+F37</f>
        <v>0</v>
      </c>
      <c r="K64" s="19">
        <f t="shared" ref="K64:K78" si="37">+G37</f>
        <v>0</v>
      </c>
      <c r="L64" s="19">
        <f t="shared" ref="L64:L78" si="38">+H37</f>
        <v>25094.965474782715</v>
      </c>
      <c r="M64" s="21">
        <f t="shared" ref="M64:M78" si="39">+L64+K64+J64</f>
        <v>25094.965474782715</v>
      </c>
    </row>
    <row r="65" spans="1:21" ht="15.95" customHeight="1">
      <c r="A65" s="18" t="str">
        <f t="shared" si="32"/>
        <v>Berkshire Hathaway Group</v>
      </c>
      <c r="B65" s="19">
        <f t="shared" si="32"/>
        <v>0</v>
      </c>
      <c r="C65" s="19">
        <f t="shared" si="32"/>
        <v>0</v>
      </c>
      <c r="D65" s="19">
        <f t="shared" si="32"/>
        <v>176325</v>
      </c>
      <c r="E65" s="20">
        <f>+D65+C65+B65</f>
        <v>176325</v>
      </c>
      <c r="F65" s="19">
        <f t="shared" si="34"/>
        <v>0</v>
      </c>
      <c r="G65" s="19">
        <f t="shared" si="34"/>
        <v>0</v>
      </c>
      <c r="H65" s="19">
        <f t="shared" si="34"/>
        <v>2641</v>
      </c>
      <c r="I65" s="20">
        <f>+F65+G65+H65</f>
        <v>2641</v>
      </c>
      <c r="J65" s="19">
        <f t="shared" si="36"/>
        <v>0</v>
      </c>
      <c r="K65" s="19">
        <f t="shared" si="37"/>
        <v>0</v>
      </c>
      <c r="L65" s="19">
        <f t="shared" si="38"/>
        <v>161865</v>
      </c>
      <c r="M65" s="21">
        <f t="shared" si="39"/>
        <v>161865</v>
      </c>
    </row>
    <row r="66" spans="1:21" ht="15.95" customHeight="1">
      <c r="A66" s="18" t="str">
        <f t="shared" si="32"/>
        <v xml:space="preserve">Canada Life </v>
      </c>
      <c r="B66" s="19">
        <f t="shared" si="32"/>
        <v>197666</v>
      </c>
      <c r="C66" s="19">
        <f t="shared" si="32"/>
        <v>47436</v>
      </c>
      <c r="D66" s="19">
        <f t="shared" si="32"/>
        <v>0</v>
      </c>
      <c r="E66" s="20">
        <f>+D66+C66+B66</f>
        <v>245102</v>
      </c>
      <c r="F66" s="19">
        <f t="shared" si="34"/>
        <v>19567</v>
      </c>
      <c r="G66" s="19">
        <f t="shared" si="34"/>
        <v>3513</v>
      </c>
      <c r="H66" s="19">
        <f t="shared" si="34"/>
        <v>0</v>
      </c>
      <c r="I66" s="20">
        <f>+F66+G66+H66</f>
        <v>23080</v>
      </c>
      <c r="J66" s="19">
        <f t="shared" si="36"/>
        <v>200564</v>
      </c>
      <c r="K66" s="19">
        <f t="shared" si="37"/>
        <v>61409</v>
      </c>
      <c r="L66" s="19">
        <f t="shared" si="38"/>
        <v>0</v>
      </c>
      <c r="M66" s="21">
        <f>+L66+K66+J66</f>
        <v>261973</v>
      </c>
    </row>
    <row r="67" spans="1:21" ht="15.95" customHeight="1">
      <c r="A67" s="18" t="str">
        <f t="shared" si="32"/>
        <v xml:space="preserve">Employers Re Corp. </v>
      </c>
      <c r="B67" s="19">
        <f t="shared" si="32"/>
        <v>104868.822098</v>
      </c>
      <c r="C67" s="19">
        <f t="shared" si="32"/>
        <v>2837.7981740000005</v>
      </c>
      <c r="D67" s="19">
        <f t="shared" si="32"/>
        <v>5.2915840000000003</v>
      </c>
      <c r="E67" s="20">
        <f t="shared" si="33"/>
        <v>107711.91185600001</v>
      </c>
      <c r="F67" s="19">
        <f t="shared" si="34"/>
        <v>0</v>
      </c>
      <c r="G67" s="19">
        <f t="shared" si="34"/>
        <v>0</v>
      </c>
      <c r="H67" s="19">
        <f t="shared" si="34"/>
        <v>0</v>
      </c>
      <c r="I67" s="20">
        <f t="shared" si="35"/>
        <v>0</v>
      </c>
      <c r="J67" s="19">
        <f t="shared" si="36"/>
        <v>86937.470690999995</v>
      </c>
      <c r="K67" s="19">
        <f t="shared" si="37"/>
        <v>2332.9241219999999</v>
      </c>
      <c r="L67" s="19">
        <f t="shared" si="38"/>
        <v>5.101583999999999</v>
      </c>
      <c r="M67" s="21">
        <f t="shared" si="39"/>
        <v>89275.496396999995</v>
      </c>
    </row>
    <row r="68" spans="1:21" ht="15.95" customHeight="1">
      <c r="A68" s="18" t="str">
        <f t="shared" si="32"/>
        <v>General Re Life</v>
      </c>
      <c r="B68" s="19">
        <f t="shared" si="32"/>
        <v>142612.69781336281</v>
      </c>
      <c r="C68" s="19">
        <f t="shared" si="32"/>
        <v>3922.88786437</v>
      </c>
      <c r="D68" s="19">
        <f t="shared" si="32"/>
        <v>0</v>
      </c>
      <c r="E68" s="20">
        <f t="shared" si="33"/>
        <v>146535.5856777328</v>
      </c>
      <c r="F68" s="19">
        <f t="shared" si="34"/>
        <v>12623.743487000003</v>
      </c>
      <c r="G68" s="19">
        <f t="shared" si="34"/>
        <v>0</v>
      </c>
      <c r="H68" s="19">
        <f t="shared" si="34"/>
        <v>0</v>
      </c>
      <c r="I68" s="20">
        <f t="shared" si="35"/>
        <v>12623.743487000003</v>
      </c>
      <c r="J68" s="19">
        <f t="shared" si="36"/>
        <v>139834.66325526568</v>
      </c>
      <c r="K68" s="19">
        <f t="shared" si="37"/>
        <v>3496.1735793699991</v>
      </c>
      <c r="L68" s="19">
        <f t="shared" si="38"/>
        <v>0</v>
      </c>
      <c r="M68" s="21">
        <f t="shared" si="39"/>
        <v>143330.83683463567</v>
      </c>
    </row>
    <row r="69" spans="1:21" ht="15.95" customHeight="1">
      <c r="A69" s="18" t="str">
        <f t="shared" si="32"/>
        <v>Hannover Life Re</v>
      </c>
      <c r="B69" s="19">
        <f t="shared" si="32"/>
        <v>665635</v>
      </c>
      <c r="C69" s="19">
        <f t="shared" si="32"/>
        <v>801947</v>
      </c>
      <c r="D69" s="19">
        <f t="shared" si="32"/>
        <v>520</v>
      </c>
      <c r="E69" s="20">
        <f t="shared" si="33"/>
        <v>1468102</v>
      </c>
      <c r="F69" s="19">
        <f t="shared" si="34"/>
        <v>56300</v>
      </c>
      <c r="G69" s="19">
        <f t="shared" si="34"/>
        <v>16045</v>
      </c>
      <c r="H69" s="19">
        <f t="shared" si="34"/>
        <v>0</v>
      </c>
      <c r="I69" s="20">
        <f t="shared" si="35"/>
        <v>72345</v>
      </c>
      <c r="J69" s="19">
        <f t="shared" si="36"/>
        <v>661420</v>
      </c>
      <c r="K69" s="19">
        <f t="shared" si="37"/>
        <v>782470</v>
      </c>
      <c r="L69" s="19">
        <f t="shared" si="38"/>
        <v>475</v>
      </c>
      <c r="M69" s="21">
        <f t="shared" si="39"/>
        <v>1444365</v>
      </c>
    </row>
    <row r="70" spans="1:21" ht="15.95" customHeight="1">
      <c r="A70" s="18" t="str">
        <f t="shared" si="32"/>
        <v>Munich Re (US)</v>
      </c>
      <c r="B70" s="19">
        <f t="shared" si="32"/>
        <v>857992</v>
      </c>
      <c r="C70" s="19">
        <f t="shared" si="32"/>
        <v>112448</v>
      </c>
      <c r="D70" s="19">
        <f t="shared" si="32"/>
        <v>6629</v>
      </c>
      <c r="E70" s="20">
        <f>+D70+C70+B70</f>
        <v>977069</v>
      </c>
      <c r="F70" s="19">
        <f t="shared" si="34"/>
        <v>93015</v>
      </c>
      <c r="G70" s="19">
        <f t="shared" si="34"/>
        <v>55124</v>
      </c>
      <c r="H70" s="19">
        <f t="shared" si="34"/>
        <v>0</v>
      </c>
      <c r="I70" s="20">
        <f>+F70+G70+H70</f>
        <v>148139</v>
      </c>
      <c r="J70" s="19">
        <f t="shared" si="36"/>
        <v>915839.21736829903</v>
      </c>
      <c r="K70" s="19">
        <f t="shared" si="37"/>
        <v>57701.799779999994</v>
      </c>
      <c r="L70" s="19">
        <f t="shared" si="38"/>
        <v>2384</v>
      </c>
      <c r="M70" s="21">
        <f>+L70+K70+J70</f>
        <v>975925.01714829903</v>
      </c>
    </row>
    <row r="71" spans="1:21" ht="15.95" customHeight="1">
      <c r="A71" s="18" t="str">
        <f t="shared" si="32"/>
        <v>Optimum Re (US)</v>
      </c>
      <c r="B71" s="19">
        <f t="shared" si="32"/>
        <v>60352</v>
      </c>
      <c r="C71" s="19">
        <f t="shared" si="32"/>
        <v>5331</v>
      </c>
      <c r="D71" s="19">
        <f t="shared" si="32"/>
        <v>0</v>
      </c>
      <c r="E71" s="20">
        <f t="shared" si="33"/>
        <v>65683</v>
      </c>
      <c r="F71" s="19">
        <f t="shared" si="34"/>
        <v>8636.0445756999998</v>
      </c>
      <c r="G71" s="19">
        <f t="shared" si="34"/>
        <v>2.339531</v>
      </c>
      <c r="H71" s="19">
        <f t="shared" si="34"/>
        <v>0</v>
      </c>
      <c r="I71" s="20">
        <f t="shared" si="35"/>
        <v>8638.3841066999994</v>
      </c>
      <c r="J71" s="19">
        <f t="shared" si="36"/>
        <v>65188.172586000001</v>
      </c>
      <c r="K71" s="19">
        <f t="shared" si="37"/>
        <v>4874.3738910000002</v>
      </c>
      <c r="L71" s="19">
        <f t="shared" si="38"/>
        <v>0</v>
      </c>
      <c r="M71" s="21">
        <f t="shared" si="39"/>
        <v>70062.546476999996</v>
      </c>
    </row>
    <row r="72" spans="1:21" ht="15.95" customHeight="1">
      <c r="A72" s="18" t="str">
        <f t="shared" si="32"/>
        <v>Pacific Life</v>
      </c>
      <c r="B72" s="19">
        <f t="shared" si="32"/>
        <v>0</v>
      </c>
      <c r="C72" s="19">
        <f t="shared" si="32"/>
        <v>0</v>
      </c>
      <c r="D72" s="19">
        <f t="shared" si="32"/>
        <v>209960.84547818499</v>
      </c>
      <c r="E72" s="20">
        <f t="shared" si="33"/>
        <v>209960.84547818499</v>
      </c>
      <c r="F72" s="19">
        <f t="shared" si="34"/>
        <v>0</v>
      </c>
      <c r="G72" s="19">
        <f t="shared" si="34"/>
        <v>0</v>
      </c>
      <c r="H72" s="19">
        <f t="shared" si="34"/>
        <v>1717.3228581300002</v>
      </c>
      <c r="I72" s="20">
        <f t="shared" si="35"/>
        <v>1717.3228581300002</v>
      </c>
      <c r="J72" s="19">
        <f t="shared" si="36"/>
        <v>0</v>
      </c>
      <c r="K72" s="19">
        <f t="shared" si="37"/>
        <v>0</v>
      </c>
      <c r="L72" s="19">
        <f t="shared" si="38"/>
        <v>193544.68344447803</v>
      </c>
      <c r="M72" s="21">
        <f t="shared" si="39"/>
        <v>193544.68344447803</v>
      </c>
    </row>
    <row r="73" spans="1:21" ht="15.95" customHeight="1">
      <c r="A73" s="18" t="str">
        <f t="shared" si="32"/>
        <v>PartnerRe</v>
      </c>
      <c r="B73" s="19">
        <f t="shared" si="32"/>
        <v>48281</v>
      </c>
      <c r="C73" s="19">
        <f t="shared" si="32"/>
        <v>174</v>
      </c>
      <c r="D73" s="19">
        <f t="shared" si="32"/>
        <v>0</v>
      </c>
      <c r="E73" s="20">
        <f t="shared" si="33"/>
        <v>48455</v>
      </c>
      <c r="F73" s="19">
        <f t="shared" si="34"/>
        <v>13644</v>
      </c>
      <c r="G73" s="19">
        <f t="shared" si="34"/>
        <v>0</v>
      </c>
      <c r="H73" s="19">
        <f t="shared" si="34"/>
        <v>0</v>
      </c>
      <c r="I73" s="20">
        <f t="shared" si="35"/>
        <v>13644</v>
      </c>
      <c r="J73" s="19">
        <f t="shared" si="36"/>
        <v>58088</v>
      </c>
      <c r="K73" s="19">
        <f t="shared" si="37"/>
        <v>137</v>
      </c>
      <c r="L73" s="19">
        <f t="shared" si="38"/>
        <v>0</v>
      </c>
      <c r="M73" s="21">
        <f t="shared" si="39"/>
        <v>58225</v>
      </c>
    </row>
    <row r="74" spans="1:21" ht="15.95" customHeight="1">
      <c r="A74" s="18" t="str">
        <f t="shared" si="32"/>
        <v>RGA Re (Canada)</v>
      </c>
      <c r="B74" s="19">
        <f t="shared" si="32"/>
        <v>758</v>
      </c>
      <c r="C74" s="19">
        <f t="shared" si="32"/>
        <v>0</v>
      </c>
      <c r="D74" s="19">
        <f t="shared" si="32"/>
        <v>0</v>
      </c>
      <c r="E74" s="20">
        <f t="shared" si="33"/>
        <v>758</v>
      </c>
      <c r="F74" s="19">
        <f t="shared" si="34"/>
        <v>5</v>
      </c>
      <c r="G74" s="19">
        <f t="shared" si="34"/>
        <v>0</v>
      </c>
      <c r="H74" s="19">
        <f t="shared" si="34"/>
        <v>0</v>
      </c>
      <c r="I74" s="20">
        <f t="shared" si="35"/>
        <v>5</v>
      </c>
      <c r="J74" s="19">
        <f t="shared" si="36"/>
        <v>722</v>
      </c>
      <c r="K74" s="19">
        <f t="shared" si="37"/>
        <v>0</v>
      </c>
      <c r="L74" s="19">
        <f t="shared" si="38"/>
        <v>0</v>
      </c>
      <c r="M74" s="21">
        <f t="shared" si="39"/>
        <v>722</v>
      </c>
    </row>
    <row r="75" spans="1:21" ht="15.95" customHeight="1">
      <c r="A75" s="18" t="str">
        <f t="shared" si="32"/>
        <v>RGA Reinsurance Company</v>
      </c>
      <c r="B75" s="19">
        <f t="shared" si="32"/>
        <v>1268819.766632</v>
      </c>
      <c r="C75" s="19">
        <f t="shared" si="32"/>
        <v>385478.202888</v>
      </c>
      <c r="D75" s="19">
        <f t="shared" si="32"/>
        <v>0</v>
      </c>
      <c r="E75" s="20">
        <f>+D75+C75+B75</f>
        <v>1654297.96952</v>
      </c>
      <c r="F75" s="19">
        <f t="shared" si="34"/>
        <v>94150.749619709997</v>
      </c>
      <c r="G75" s="19">
        <f t="shared" si="34"/>
        <v>325.76083666</v>
      </c>
      <c r="H75" s="19">
        <f t="shared" si="34"/>
        <v>0</v>
      </c>
      <c r="I75" s="20">
        <f>+F75+G75+H75</f>
        <v>94476.510456370001</v>
      </c>
      <c r="J75" s="19">
        <f t="shared" si="36"/>
        <v>1289576.4685570709</v>
      </c>
      <c r="K75" s="19">
        <f t="shared" si="37"/>
        <v>284472.87452454038</v>
      </c>
      <c r="L75" s="19">
        <f t="shared" si="38"/>
        <v>0</v>
      </c>
      <c r="M75" s="21">
        <f>+L75+K75+J75</f>
        <v>1574049.3430816112</v>
      </c>
    </row>
    <row r="76" spans="1:21" ht="15.95" customHeight="1">
      <c r="A76" s="18" t="str">
        <f t="shared" si="32"/>
        <v>SCOR Global Life (US)</v>
      </c>
      <c r="B76" s="19">
        <f t="shared" si="32"/>
        <v>1782943.3758072699</v>
      </c>
      <c r="C76" s="19">
        <f t="shared" si="32"/>
        <v>83791.920332239999</v>
      </c>
      <c r="D76" s="19">
        <f t="shared" si="32"/>
        <v>0</v>
      </c>
      <c r="E76" s="20">
        <f t="shared" si="33"/>
        <v>1866735.2961395099</v>
      </c>
      <c r="F76" s="19">
        <f t="shared" si="34"/>
        <v>114653</v>
      </c>
      <c r="G76" s="19">
        <f t="shared" si="34"/>
        <v>25604</v>
      </c>
      <c r="H76" s="19">
        <f t="shared" si="34"/>
        <v>0</v>
      </c>
      <c r="I76" s="20">
        <f t="shared" si="35"/>
        <v>140257</v>
      </c>
      <c r="J76" s="19">
        <f t="shared" si="36"/>
        <v>1808704</v>
      </c>
      <c r="K76" s="19">
        <f t="shared" si="37"/>
        <v>104522</v>
      </c>
      <c r="L76" s="19">
        <f t="shared" si="38"/>
        <v>0</v>
      </c>
      <c r="M76" s="21">
        <f t="shared" si="39"/>
        <v>1913226</v>
      </c>
    </row>
    <row r="77" spans="1:21" ht="15.95" customHeight="1">
      <c r="A77" s="18" t="str">
        <f t="shared" si="32"/>
        <v>Scottish Re (US)</v>
      </c>
      <c r="B77" s="19">
        <f t="shared" si="32"/>
        <v>101739.49039613701</v>
      </c>
      <c r="C77" s="19">
        <f t="shared" si="32"/>
        <v>138.68076049999999</v>
      </c>
      <c r="D77" s="19">
        <f t="shared" si="32"/>
        <v>0</v>
      </c>
      <c r="E77" s="20">
        <f t="shared" si="33"/>
        <v>101878.17115663702</v>
      </c>
      <c r="F77" s="40" t="str">
        <f t="shared" si="34"/>
        <v>DNR</v>
      </c>
      <c r="G77" s="40" t="str">
        <f t="shared" si="34"/>
        <v>DNR</v>
      </c>
      <c r="H77" s="40" t="str">
        <f t="shared" si="34"/>
        <v>DNR</v>
      </c>
      <c r="I77" s="41" t="s">
        <v>56</v>
      </c>
      <c r="J77" s="40" t="str">
        <f t="shared" si="36"/>
        <v>DNR</v>
      </c>
      <c r="K77" s="40" t="str">
        <f t="shared" si="37"/>
        <v>DNR</v>
      </c>
      <c r="L77" s="40" t="str">
        <f t="shared" si="38"/>
        <v>DNR</v>
      </c>
      <c r="M77" s="86" t="s">
        <v>56</v>
      </c>
    </row>
    <row r="78" spans="1:21" ht="15.95" customHeight="1" thickBot="1">
      <c r="A78" s="18" t="str">
        <f t="shared" si="32"/>
        <v>Swiss Re</v>
      </c>
      <c r="B78" s="19">
        <f t="shared" si="32"/>
        <v>1326100.8455062886</v>
      </c>
      <c r="C78" s="19">
        <f t="shared" si="32"/>
        <v>126071.26235365431</v>
      </c>
      <c r="D78" s="19">
        <f t="shared" si="32"/>
        <v>0</v>
      </c>
      <c r="E78" s="20">
        <f t="shared" si="33"/>
        <v>1452172.1078599428</v>
      </c>
      <c r="F78" s="19">
        <f t="shared" si="34"/>
        <v>93730.285962758178</v>
      </c>
      <c r="G78" s="19">
        <f t="shared" si="34"/>
        <v>0</v>
      </c>
      <c r="H78" s="19">
        <f t="shared" si="34"/>
        <v>0</v>
      </c>
      <c r="I78" s="20">
        <f t="shared" si="35"/>
        <v>93730.285962758178</v>
      </c>
      <c r="J78" s="19">
        <f t="shared" si="36"/>
        <v>1311937.3209407618</v>
      </c>
      <c r="K78" s="19">
        <f t="shared" si="37"/>
        <v>103708.09701051105</v>
      </c>
      <c r="L78" s="19">
        <f t="shared" si="38"/>
        <v>0</v>
      </c>
      <c r="M78" s="21">
        <f t="shared" si="39"/>
        <v>1415645.4179512728</v>
      </c>
    </row>
    <row r="79" spans="1:21" ht="15.95" customHeight="1" thickBot="1">
      <c r="A79" s="26" t="s">
        <v>8</v>
      </c>
      <c r="B79" s="27">
        <f t="shared" ref="B79:M79" si="40">SUM(B64:B78)</f>
        <v>6557768.9982530586</v>
      </c>
      <c r="C79" s="27">
        <f t="shared" si="40"/>
        <v>1569576.7523727643</v>
      </c>
      <c r="D79" s="27">
        <f t="shared" si="40"/>
        <v>418603.60891535401</v>
      </c>
      <c r="E79" s="28">
        <f t="shared" si="40"/>
        <v>8545949.3595411777</v>
      </c>
      <c r="F79" s="27">
        <f t="shared" si="40"/>
        <v>506324.82364516816</v>
      </c>
      <c r="G79" s="27">
        <f t="shared" si="40"/>
        <v>100614.10036766001</v>
      </c>
      <c r="H79" s="27">
        <f t="shared" si="40"/>
        <v>6507.9871011300002</v>
      </c>
      <c r="I79" s="28">
        <f t="shared" si="40"/>
        <v>613446.91111395811</v>
      </c>
      <c r="J79" s="27">
        <f t="shared" si="40"/>
        <v>6538811.3133983975</v>
      </c>
      <c r="K79" s="27">
        <f t="shared" si="40"/>
        <v>1405124.2429074214</v>
      </c>
      <c r="L79" s="27">
        <f t="shared" si="40"/>
        <v>383368.75050326076</v>
      </c>
      <c r="M79" s="36">
        <f t="shared" si="40"/>
        <v>8327304.3068090789</v>
      </c>
    </row>
    <row r="80" spans="1:21" ht="15.95" customHeight="1">
      <c r="A80" s="2"/>
      <c r="B80" s="32"/>
      <c r="C80" s="32"/>
      <c r="D80" s="32"/>
      <c r="E80" s="32"/>
      <c r="F80" s="32"/>
      <c r="G80" s="32"/>
      <c r="H80" s="32"/>
      <c r="I80" s="32"/>
      <c r="J80" s="32"/>
      <c r="K80" s="32"/>
      <c r="L80" s="32"/>
      <c r="M80" s="32"/>
      <c r="N80" s="32"/>
      <c r="O80" s="32"/>
      <c r="P80" s="32"/>
      <c r="Q80" s="25"/>
      <c r="R80" s="25"/>
      <c r="S80" s="25"/>
      <c r="T80" s="25"/>
      <c r="U80" s="25"/>
    </row>
    <row r="81" spans="1:21" ht="15.95" customHeight="1">
      <c r="A81" s="2" t="str">
        <f>+A54</f>
        <v xml:space="preserve"> </v>
      </c>
      <c r="B81" s="32"/>
      <c r="C81" s="32"/>
      <c r="D81" s="32"/>
      <c r="E81" s="32"/>
      <c r="F81" s="32"/>
      <c r="G81" s="32"/>
      <c r="H81" s="32"/>
      <c r="I81" s="32"/>
      <c r="J81" s="79"/>
      <c r="K81" s="79"/>
      <c r="L81" s="79"/>
      <c r="M81" s="79"/>
      <c r="N81" s="32"/>
      <c r="O81" s="32"/>
      <c r="P81" s="32"/>
      <c r="Q81" s="32"/>
      <c r="R81" s="32"/>
      <c r="S81" s="32"/>
      <c r="T81" s="32"/>
      <c r="U81" s="32"/>
    </row>
    <row r="82" spans="1:21" ht="15.95" customHeight="1">
      <c r="A82" s="32"/>
      <c r="B82" s="32"/>
      <c r="C82" s="32"/>
      <c r="D82" s="32"/>
      <c r="E82" s="32"/>
      <c r="F82" s="32"/>
      <c r="G82" s="32"/>
      <c r="H82" s="32"/>
      <c r="I82" s="32"/>
      <c r="J82" s="32"/>
      <c r="K82" s="32"/>
      <c r="L82" s="32"/>
      <c r="M82" s="32"/>
      <c r="N82" s="32"/>
      <c r="O82" s="32"/>
      <c r="P82" s="32"/>
      <c r="Q82" s="32"/>
      <c r="R82" s="32"/>
      <c r="S82" s="32"/>
      <c r="T82" s="32"/>
      <c r="U82" s="32"/>
    </row>
    <row r="83" spans="1:21" ht="15.95" customHeight="1">
      <c r="A83" s="24" t="s">
        <v>57</v>
      </c>
    </row>
  </sheetData>
  <sortState xmlns:xlrd2="http://schemas.microsoft.com/office/spreadsheetml/2017/richdata2" ref="A37:U51">
    <sortCondition ref="A37:A51"/>
  </sortState>
  <mergeCells count="15">
    <mergeCell ref="B62:E62"/>
    <mergeCell ref="F62:I62"/>
    <mergeCell ref="J62:M62"/>
    <mergeCell ref="B34:I34"/>
    <mergeCell ref="J34:M34"/>
    <mergeCell ref="J61:M61"/>
    <mergeCell ref="F61:I61"/>
    <mergeCell ref="B61:E61"/>
    <mergeCell ref="A4:U4"/>
    <mergeCell ref="A31:U31"/>
    <mergeCell ref="A58:M58"/>
    <mergeCell ref="N34:U34"/>
    <mergeCell ref="B7:I7"/>
    <mergeCell ref="N7:U7"/>
    <mergeCell ref="J7:M7"/>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&amp;Rpage &amp;P of &amp;N
&amp;D</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5"/>
  <sheetViews>
    <sheetView zoomScaleNormal="100" workbookViewId="0"/>
  </sheetViews>
  <sheetFormatPr defaultRowHeight="15.95" customHeight="1"/>
  <cols>
    <col min="1" max="1" width="31.5703125" customWidth="1"/>
    <col min="2" max="2" width="12.28515625" customWidth="1"/>
    <col min="3" max="4" width="9.42578125" bestFit="1" customWidth="1"/>
    <col min="5" max="6" width="11.42578125" bestFit="1" customWidth="1"/>
    <col min="7" max="7" width="9.42578125" bestFit="1" customWidth="1"/>
    <col min="8" max="8" width="9.42578125" customWidth="1"/>
    <col min="9" max="9" width="10.28515625" customWidth="1"/>
    <col min="10" max="10" width="11.28515625" customWidth="1"/>
    <col min="11" max="11" width="11.140625" customWidth="1"/>
    <col min="12" max="12" width="10.28515625" customWidth="1"/>
    <col min="13" max="13" width="12.140625" customWidth="1"/>
  </cols>
  <sheetData>
    <row r="1" spans="1:21" ht="15.95" customHeight="1">
      <c r="A1" s="1" t="s">
        <v>12</v>
      </c>
      <c r="B1" s="1" t="str">
        <f>+'usord '!B1</f>
        <v xml:space="preserve"> </v>
      </c>
      <c r="C1" s="1"/>
      <c r="D1" s="1"/>
      <c r="E1" s="1"/>
      <c r="F1" s="1"/>
      <c r="G1" s="1"/>
      <c r="H1" s="1"/>
      <c r="I1" s="1"/>
      <c r="J1" s="1"/>
      <c r="K1" s="1"/>
      <c r="L1" s="1"/>
      <c r="M1" s="1"/>
      <c r="N1" s="1"/>
      <c r="O1" s="1"/>
      <c r="P1" s="1"/>
      <c r="Q1" s="1"/>
      <c r="R1" s="1"/>
      <c r="S1" s="1"/>
      <c r="T1" s="1"/>
      <c r="U1" s="1"/>
    </row>
    <row r="2" spans="1:21" ht="15.95" customHeight="1">
      <c r="A2" s="1"/>
      <c r="B2" s="23"/>
      <c r="C2" s="1"/>
      <c r="D2" s="1"/>
      <c r="E2" s="1"/>
      <c r="F2" s="1"/>
      <c r="G2" s="1"/>
      <c r="H2" s="1"/>
      <c r="I2" s="1"/>
      <c r="J2" s="1"/>
      <c r="K2" s="1"/>
      <c r="L2" s="1"/>
      <c r="M2" s="1"/>
      <c r="N2" s="1"/>
      <c r="O2" s="1"/>
      <c r="P2" s="1"/>
      <c r="Q2" s="1"/>
      <c r="R2" s="1"/>
      <c r="S2" s="1"/>
      <c r="T2" s="1"/>
      <c r="U2" s="1"/>
    </row>
    <row r="3" spans="1:21" ht="15.95" customHeight="1">
      <c r="A3" s="1"/>
      <c r="B3" s="1"/>
      <c r="C3" s="1"/>
      <c r="D3" s="1"/>
      <c r="E3" s="1"/>
      <c r="F3" s="1"/>
      <c r="G3" s="1"/>
      <c r="H3" s="1"/>
      <c r="I3" s="1"/>
      <c r="J3" s="1"/>
      <c r="K3" s="1"/>
      <c r="L3" s="1"/>
      <c r="M3" s="1"/>
      <c r="N3" s="1"/>
      <c r="O3" s="1"/>
      <c r="P3" s="1"/>
      <c r="Q3" s="1"/>
      <c r="R3" s="1"/>
      <c r="S3" s="1"/>
      <c r="T3" s="1"/>
      <c r="U3" s="1"/>
    </row>
    <row r="4" spans="1:21" ht="15.95" customHeight="1">
      <c r="A4" s="99" t="s">
        <v>50</v>
      </c>
      <c r="B4" s="99"/>
      <c r="C4" s="99"/>
      <c r="D4" s="99"/>
      <c r="E4" s="99"/>
      <c r="F4" s="99"/>
      <c r="G4" s="99"/>
      <c r="H4" s="99"/>
      <c r="I4" s="99"/>
      <c r="J4" s="99"/>
      <c r="K4" s="99"/>
      <c r="L4" s="99"/>
      <c r="M4" s="99"/>
      <c r="N4" s="99"/>
      <c r="O4" s="99"/>
      <c r="P4" s="99"/>
      <c r="Q4" s="99"/>
      <c r="R4" s="99"/>
      <c r="S4" s="99"/>
      <c r="T4" s="99"/>
      <c r="U4" s="99"/>
    </row>
    <row r="5" spans="1:21" ht="15.95" customHeight="1" thickBot="1">
      <c r="A5" s="1"/>
      <c r="B5" s="1"/>
      <c r="C5" s="1"/>
      <c r="D5" s="1"/>
      <c r="E5" s="1"/>
      <c r="F5" s="1"/>
      <c r="G5" s="1"/>
      <c r="H5" s="1"/>
      <c r="I5" s="1"/>
      <c r="J5" s="1"/>
      <c r="K5" s="1"/>
      <c r="L5" s="1"/>
      <c r="M5" s="1"/>
      <c r="N5" s="1"/>
      <c r="O5" s="1"/>
      <c r="P5" s="1"/>
      <c r="Q5" s="1"/>
      <c r="R5" s="1"/>
      <c r="S5" s="1"/>
      <c r="T5" s="1"/>
      <c r="U5" s="1"/>
    </row>
    <row r="6" spans="1:21" ht="15.95" customHeight="1">
      <c r="A6" s="48"/>
      <c r="B6" s="49"/>
      <c r="C6" s="49"/>
      <c r="D6" s="49"/>
      <c r="E6" s="49"/>
      <c r="F6" s="49"/>
      <c r="G6" s="49"/>
      <c r="H6" s="49"/>
      <c r="I6" s="49"/>
      <c r="J6" s="49"/>
      <c r="K6" s="49"/>
      <c r="L6" s="49"/>
      <c r="M6" s="49"/>
      <c r="N6" s="49"/>
      <c r="O6" s="49"/>
      <c r="P6" s="49"/>
      <c r="Q6" s="49"/>
      <c r="R6" s="49"/>
      <c r="S6" s="49"/>
      <c r="T6" s="49"/>
      <c r="U6" s="50"/>
    </row>
    <row r="7" spans="1:21" ht="15.95" customHeight="1">
      <c r="A7" s="51"/>
      <c r="B7" s="96" t="s">
        <v>37</v>
      </c>
      <c r="C7" s="96"/>
      <c r="D7" s="96"/>
      <c r="E7" s="96"/>
      <c r="F7" s="96"/>
      <c r="G7" s="96"/>
      <c r="H7" s="96"/>
      <c r="I7" s="98"/>
      <c r="J7" s="95" t="s">
        <v>25</v>
      </c>
      <c r="K7" s="96"/>
      <c r="L7" s="96"/>
      <c r="M7" s="98"/>
      <c r="N7" s="95" t="s">
        <v>38</v>
      </c>
      <c r="O7" s="96"/>
      <c r="P7" s="96"/>
      <c r="Q7" s="96"/>
      <c r="R7" s="96"/>
      <c r="S7" s="96"/>
      <c r="T7" s="96"/>
      <c r="U7" s="97"/>
    </row>
    <row r="8" spans="1:21" ht="15.95" customHeight="1">
      <c r="A8" s="54"/>
      <c r="B8" s="95">
        <f>+'usord '!C8</f>
        <v>2017</v>
      </c>
      <c r="C8" s="96"/>
      <c r="D8" s="96"/>
      <c r="E8" s="98"/>
      <c r="F8" s="95">
        <f>+'usord '!G8</f>
        <v>2018</v>
      </c>
      <c r="G8" s="96"/>
      <c r="H8" s="96"/>
      <c r="I8" s="98"/>
      <c r="J8" s="52"/>
      <c r="K8" s="52"/>
      <c r="L8" s="52"/>
      <c r="M8" s="57" t="s">
        <v>12</v>
      </c>
      <c r="N8" s="95">
        <f>+B8</f>
        <v>2017</v>
      </c>
      <c r="O8" s="96"/>
      <c r="P8" s="96"/>
      <c r="Q8" s="98"/>
      <c r="R8" s="95">
        <f>+F8</f>
        <v>2018</v>
      </c>
      <c r="S8" s="96"/>
      <c r="T8" s="96"/>
      <c r="U8" s="97"/>
    </row>
    <row r="9" spans="1:21" ht="15.95" customHeight="1" thickBot="1">
      <c r="A9" s="58" t="s">
        <v>0</v>
      </c>
      <c r="B9" s="59" t="s">
        <v>1</v>
      </c>
      <c r="C9" s="59" t="s">
        <v>2</v>
      </c>
      <c r="D9" s="59" t="s">
        <v>3</v>
      </c>
      <c r="E9" s="60"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row>
    <row r="10" spans="1:21" s="24" customFormat="1" ht="15.95" customHeight="1" thickTop="1">
      <c r="A10" s="18" t="s">
        <v>20</v>
      </c>
      <c r="B10" s="22">
        <v>0</v>
      </c>
      <c r="C10" s="19">
        <v>0</v>
      </c>
      <c r="D10" s="19">
        <v>155</v>
      </c>
      <c r="E10" s="19">
        <f t="shared" ref="E10:E22" si="0">SUM(B10:D10)</f>
        <v>155</v>
      </c>
      <c r="F10" s="22">
        <v>0</v>
      </c>
      <c r="G10" s="19">
        <v>0</v>
      </c>
      <c r="H10" s="19">
        <v>36.694378999999998</v>
      </c>
      <c r="I10" s="19">
        <f t="shared" ref="I10:I22" si="1">SUM(F10:H10)</f>
        <v>36.694378999999998</v>
      </c>
      <c r="J10" s="69">
        <f t="shared" ref="J10:J22" si="2">IF(+B10&gt;0,(+F10-B10)/B10,0)</f>
        <v>0</v>
      </c>
      <c r="K10" s="34">
        <f t="shared" ref="K10:K22" si="3">IF(+C10&gt;0,(+G10-C10)/C10,0)</f>
        <v>0</v>
      </c>
      <c r="L10" s="34">
        <f t="shared" ref="L10:L22" si="4">IF(+D10&gt;0,(+H10-D10)/D10,0)</f>
        <v>-0.7632620709677419</v>
      </c>
      <c r="M10" s="70">
        <f t="shared" ref="M10:M22" si="5">IF(+E10&gt;0,(+I10-E10)/E10,0)</f>
        <v>-0.7632620709677419</v>
      </c>
      <c r="N10" s="34">
        <f t="shared" ref="N10:N22" si="6">+B10/$B$23</f>
        <v>0</v>
      </c>
      <c r="O10" s="34">
        <f t="shared" ref="O10:O22" si="7">IF($C$23=0,0,+C10/$C$23)</f>
        <v>0</v>
      </c>
      <c r="P10" s="34">
        <f t="shared" ref="P10:P22" si="8">+D10/$D$23</f>
        <v>1.8092539411380875E-2</v>
      </c>
      <c r="Q10" s="70">
        <f t="shared" ref="Q10:Q22" si="9">+E10/$E$23</f>
        <v>8.7718462267449707E-4</v>
      </c>
      <c r="R10" s="34">
        <f t="shared" ref="R10:R22" si="10">+F10/$F$23</f>
        <v>0</v>
      </c>
      <c r="S10" s="34">
        <f t="shared" ref="S10:S22" si="11">IF(+$G$23 = 0,0,+G10/$G$23)</f>
        <v>0</v>
      </c>
      <c r="T10" s="34">
        <f t="shared" ref="T10:T22" si="12">+H10/$H$23</f>
        <v>5.3138683002916364E-3</v>
      </c>
      <c r="U10" s="71">
        <f t="shared" ref="U10:U22" si="13">+I10/$I$23</f>
        <v>1.8606626544436373E-4</v>
      </c>
    </row>
    <row r="11" spans="1:21" s="24" customFormat="1" ht="15.95" customHeight="1">
      <c r="A11" s="18" t="s">
        <v>32</v>
      </c>
      <c r="B11" s="22">
        <v>0</v>
      </c>
      <c r="C11" s="19">
        <v>0</v>
      </c>
      <c r="D11" s="19">
        <v>5503</v>
      </c>
      <c r="E11" s="19">
        <f t="shared" si="0"/>
        <v>5503</v>
      </c>
      <c r="F11" s="22">
        <v>0</v>
      </c>
      <c r="G11" s="19">
        <v>0</v>
      </c>
      <c r="H11" s="19">
        <v>2858</v>
      </c>
      <c r="I11" s="19">
        <f t="shared" si="1"/>
        <v>2858</v>
      </c>
      <c r="J11" s="69">
        <f t="shared" si="2"/>
        <v>0</v>
      </c>
      <c r="K11" s="34">
        <f t="shared" si="3"/>
        <v>0</v>
      </c>
      <c r="L11" s="34">
        <f t="shared" si="4"/>
        <v>-0.48064691986189351</v>
      </c>
      <c r="M11" s="70">
        <f t="shared" si="5"/>
        <v>-0.48064691986189351</v>
      </c>
      <c r="N11" s="34">
        <f t="shared" si="6"/>
        <v>0</v>
      </c>
      <c r="O11" s="34">
        <f t="shared" si="7"/>
        <v>0</v>
      </c>
      <c r="P11" s="34">
        <f t="shared" si="8"/>
        <v>0.64234351213438035</v>
      </c>
      <c r="Q11" s="70">
        <f t="shared" si="9"/>
        <v>3.1142883732759724E-2</v>
      </c>
      <c r="R11" s="34">
        <f t="shared" si="10"/>
        <v>0</v>
      </c>
      <c r="S11" s="34">
        <f t="shared" si="11"/>
        <v>0</v>
      </c>
      <c r="T11" s="34">
        <f t="shared" si="12"/>
        <v>0.41387907401930685</v>
      </c>
      <c r="U11" s="71">
        <f t="shared" si="13"/>
        <v>1.4492066663397999E-2</v>
      </c>
    </row>
    <row r="12" spans="1:21" s="24" customFormat="1" ht="15.95" customHeight="1">
      <c r="A12" s="18" t="s">
        <v>15</v>
      </c>
      <c r="B12" s="22">
        <v>0</v>
      </c>
      <c r="C12" s="19">
        <v>0</v>
      </c>
      <c r="D12" s="19">
        <v>0</v>
      </c>
      <c r="E12" s="19">
        <f t="shared" si="0"/>
        <v>0</v>
      </c>
      <c r="F12" s="22">
        <v>0</v>
      </c>
      <c r="G12" s="19">
        <v>0</v>
      </c>
      <c r="H12" s="19">
        <v>0</v>
      </c>
      <c r="I12" s="19">
        <f t="shared" si="1"/>
        <v>0</v>
      </c>
      <c r="J12" s="69">
        <f t="shared" si="2"/>
        <v>0</v>
      </c>
      <c r="K12" s="34">
        <f t="shared" si="3"/>
        <v>0</v>
      </c>
      <c r="L12" s="34">
        <f t="shared" si="4"/>
        <v>0</v>
      </c>
      <c r="M12" s="70">
        <f t="shared" si="5"/>
        <v>0</v>
      </c>
      <c r="N12" s="34">
        <f t="shared" si="6"/>
        <v>0</v>
      </c>
      <c r="O12" s="34">
        <f t="shared" si="7"/>
        <v>0</v>
      </c>
      <c r="P12" s="34">
        <f t="shared" si="8"/>
        <v>0</v>
      </c>
      <c r="Q12" s="70">
        <f t="shared" si="9"/>
        <v>0</v>
      </c>
      <c r="R12" s="34">
        <f t="shared" si="10"/>
        <v>0</v>
      </c>
      <c r="S12" s="34">
        <f t="shared" si="11"/>
        <v>0</v>
      </c>
      <c r="T12" s="34">
        <f t="shared" si="12"/>
        <v>0</v>
      </c>
      <c r="U12" s="71">
        <f t="shared" si="13"/>
        <v>0</v>
      </c>
    </row>
    <row r="13" spans="1:21" s="24" customFormat="1" ht="15.95" customHeight="1">
      <c r="A13" s="18" t="s">
        <v>26</v>
      </c>
      <c r="B13" s="22">
        <v>0</v>
      </c>
      <c r="C13" s="19">
        <v>0</v>
      </c>
      <c r="D13" s="19">
        <v>0</v>
      </c>
      <c r="E13" s="19">
        <f t="shared" si="0"/>
        <v>0</v>
      </c>
      <c r="F13" s="22">
        <v>0</v>
      </c>
      <c r="G13" s="19">
        <v>0</v>
      </c>
      <c r="H13" s="19">
        <v>0</v>
      </c>
      <c r="I13" s="19">
        <f t="shared" si="1"/>
        <v>0</v>
      </c>
      <c r="J13" s="69">
        <f t="shared" si="2"/>
        <v>0</v>
      </c>
      <c r="K13" s="34">
        <f t="shared" si="3"/>
        <v>0</v>
      </c>
      <c r="L13" s="34">
        <f t="shared" si="4"/>
        <v>0</v>
      </c>
      <c r="M13" s="70">
        <f t="shared" si="5"/>
        <v>0</v>
      </c>
      <c r="N13" s="34">
        <f t="shared" si="6"/>
        <v>0</v>
      </c>
      <c r="O13" s="34">
        <f t="shared" si="7"/>
        <v>0</v>
      </c>
      <c r="P13" s="34">
        <f t="shared" si="8"/>
        <v>0</v>
      </c>
      <c r="Q13" s="70">
        <f t="shared" si="9"/>
        <v>0</v>
      </c>
      <c r="R13" s="34">
        <f t="shared" si="10"/>
        <v>0</v>
      </c>
      <c r="S13" s="34">
        <f t="shared" si="11"/>
        <v>0</v>
      </c>
      <c r="T13" s="34">
        <f t="shared" si="12"/>
        <v>0</v>
      </c>
      <c r="U13" s="71">
        <f t="shared" si="13"/>
        <v>0</v>
      </c>
    </row>
    <row r="14" spans="1:21" s="24" customFormat="1" ht="15.95" customHeight="1">
      <c r="A14" s="18" t="s">
        <v>18</v>
      </c>
      <c r="B14" s="22">
        <v>0</v>
      </c>
      <c r="C14" s="19">
        <v>0</v>
      </c>
      <c r="D14" s="19">
        <v>0</v>
      </c>
      <c r="E14" s="19">
        <f t="shared" si="0"/>
        <v>0</v>
      </c>
      <c r="F14" s="22">
        <v>0</v>
      </c>
      <c r="G14" s="19">
        <v>0</v>
      </c>
      <c r="H14" s="19">
        <v>0</v>
      </c>
      <c r="I14" s="19">
        <f t="shared" si="1"/>
        <v>0</v>
      </c>
      <c r="J14" s="69">
        <f t="shared" si="2"/>
        <v>0</v>
      </c>
      <c r="K14" s="34">
        <f t="shared" si="3"/>
        <v>0</v>
      </c>
      <c r="L14" s="34">
        <f t="shared" si="4"/>
        <v>0</v>
      </c>
      <c r="M14" s="70">
        <f t="shared" si="5"/>
        <v>0</v>
      </c>
      <c r="N14" s="34">
        <f t="shared" si="6"/>
        <v>0</v>
      </c>
      <c r="O14" s="34">
        <f t="shared" si="7"/>
        <v>0</v>
      </c>
      <c r="P14" s="34">
        <f t="shared" si="8"/>
        <v>0</v>
      </c>
      <c r="Q14" s="70">
        <f t="shared" si="9"/>
        <v>0</v>
      </c>
      <c r="R14" s="34">
        <f t="shared" si="10"/>
        <v>0</v>
      </c>
      <c r="S14" s="34">
        <f t="shared" si="11"/>
        <v>0</v>
      </c>
      <c r="T14" s="34">
        <f t="shared" si="12"/>
        <v>0</v>
      </c>
      <c r="U14" s="71">
        <f t="shared" si="13"/>
        <v>0</v>
      </c>
    </row>
    <row r="15" spans="1:21" s="24" customFormat="1" ht="15.95" customHeight="1">
      <c r="A15" s="18" t="s">
        <v>43</v>
      </c>
      <c r="B15" s="22">
        <v>1568</v>
      </c>
      <c r="C15" s="19">
        <v>0</v>
      </c>
      <c r="D15" s="19">
        <v>0</v>
      </c>
      <c r="E15" s="19">
        <f t="shared" si="0"/>
        <v>1568</v>
      </c>
      <c r="F15" s="22">
        <v>5674</v>
      </c>
      <c r="G15" s="19">
        <v>0</v>
      </c>
      <c r="H15" s="19">
        <v>0</v>
      </c>
      <c r="I15" s="19">
        <f t="shared" si="1"/>
        <v>5674</v>
      </c>
      <c r="J15" s="69">
        <f t="shared" si="2"/>
        <v>2.618622448979592</v>
      </c>
      <c r="K15" s="34">
        <f t="shared" si="3"/>
        <v>0</v>
      </c>
      <c r="L15" s="34">
        <f t="shared" si="4"/>
        <v>0</v>
      </c>
      <c r="M15" s="70">
        <f t="shared" si="5"/>
        <v>2.618622448979592</v>
      </c>
      <c r="N15" s="34">
        <f t="shared" si="6"/>
        <v>9.3258606074605888E-3</v>
      </c>
      <c r="O15" s="34">
        <f t="shared" si="7"/>
        <v>0</v>
      </c>
      <c r="P15" s="34">
        <f t="shared" si="8"/>
        <v>0</v>
      </c>
      <c r="Q15" s="70">
        <f t="shared" si="9"/>
        <v>8.8737128280878142E-3</v>
      </c>
      <c r="R15" s="34">
        <f t="shared" si="10"/>
        <v>3.3107530481986898E-2</v>
      </c>
      <c r="S15" s="34">
        <f t="shared" si="11"/>
        <v>0</v>
      </c>
      <c r="T15" s="34">
        <f t="shared" si="12"/>
        <v>0</v>
      </c>
      <c r="U15" s="71">
        <f t="shared" si="13"/>
        <v>2.877116383769078E-2</v>
      </c>
    </row>
    <row r="16" spans="1:21" s="24" customFormat="1" ht="15.95" customHeight="1">
      <c r="A16" s="18" t="s">
        <v>9</v>
      </c>
      <c r="B16" s="22">
        <v>41942</v>
      </c>
      <c r="C16" s="19">
        <v>0</v>
      </c>
      <c r="D16" s="19">
        <v>0</v>
      </c>
      <c r="E16" s="19">
        <f t="shared" si="0"/>
        <v>41942</v>
      </c>
      <c r="F16" s="22">
        <v>45570.000999999997</v>
      </c>
      <c r="G16" s="19">
        <v>0</v>
      </c>
      <c r="H16" s="19">
        <v>0</v>
      </c>
      <c r="I16" s="19">
        <f t="shared" si="1"/>
        <v>45570.000999999997</v>
      </c>
      <c r="J16" s="69">
        <f t="shared" si="2"/>
        <v>8.6500429164083653E-2</v>
      </c>
      <c r="K16" s="34">
        <f t="shared" si="3"/>
        <v>0</v>
      </c>
      <c r="L16" s="34">
        <f t="shared" si="4"/>
        <v>0</v>
      </c>
      <c r="M16" s="70">
        <f t="shared" si="5"/>
        <v>8.6500429164083653E-2</v>
      </c>
      <c r="N16" s="34">
        <f t="shared" si="6"/>
        <v>0.2494548760192041</v>
      </c>
      <c r="O16" s="34">
        <f t="shared" si="7"/>
        <v>0</v>
      </c>
      <c r="P16" s="34">
        <f t="shared" si="8"/>
        <v>0</v>
      </c>
      <c r="Q16" s="70">
        <f t="shared" si="9"/>
        <v>0.23736049964008873</v>
      </c>
      <c r="R16" s="34">
        <f t="shared" si="10"/>
        <v>0.26589887154946656</v>
      </c>
      <c r="S16" s="34">
        <f t="shared" si="11"/>
        <v>0</v>
      </c>
      <c r="T16" s="34">
        <f t="shared" si="12"/>
        <v>0</v>
      </c>
      <c r="U16" s="71">
        <f t="shared" si="13"/>
        <v>0.23107190074986475</v>
      </c>
    </row>
    <row r="17" spans="1:21" s="24" customFormat="1" ht="15.95" customHeight="1">
      <c r="A17" s="18" t="s">
        <v>10</v>
      </c>
      <c r="B17" s="22">
        <v>10437</v>
      </c>
      <c r="C17" s="19">
        <v>0</v>
      </c>
      <c r="D17" s="19">
        <v>0</v>
      </c>
      <c r="E17" s="19">
        <f t="shared" si="0"/>
        <v>10437</v>
      </c>
      <c r="F17" s="22">
        <v>11692</v>
      </c>
      <c r="G17" s="19">
        <v>0</v>
      </c>
      <c r="H17" s="19">
        <v>0</v>
      </c>
      <c r="I17" s="19">
        <f t="shared" si="1"/>
        <v>11692</v>
      </c>
      <c r="J17" s="69">
        <f t="shared" si="2"/>
        <v>0.12024528121107599</v>
      </c>
      <c r="K17" s="34">
        <f t="shared" si="3"/>
        <v>0</v>
      </c>
      <c r="L17" s="34">
        <f t="shared" si="4"/>
        <v>0</v>
      </c>
      <c r="M17" s="70">
        <f t="shared" si="5"/>
        <v>0.12024528121107599</v>
      </c>
      <c r="N17" s="34">
        <f t="shared" si="6"/>
        <v>6.2075259668409551E-2</v>
      </c>
      <c r="O17" s="34">
        <f t="shared" si="7"/>
        <v>0</v>
      </c>
      <c r="P17" s="34">
        <f t="shared" si="8"/>
        <v>0</v>
      </c>
      <c r="Q17" s="70">
        <f t="shared" si="9"/>
        <v>5.906565101195952E-2</v>
      </c>
      <c r="R17" s="34">
        <f t="shared" si="10"/>
        <v>6.8222285230065349E-2</v>
      </c>
      <c r="S17" s="34">
        <f t="shared" si="11"/>
        <v>0</v>
      </c>
      <c r="T17" s="34">
        <f t="shared" si="12"/>
        <v>0</v>
      </c>
      <c r="U17" s="71">
        <f t="shared" si="13"/>
        <v>5.9286649205195732E-2</v>
      </c>
    </row>
    <row r="18" spans="1:21" s="24" customFormat="1" ht="15.95" customHeight="1">
      <c r="A18" s="18" t="s">
        <v>19</v>
      </c>
      <c r="B18" s="22">
        <v>0</v>
      </c>
      <c r="C18" s="19">
        <v>0</v>
      </c>
      <c r="D18" s="19">
        <v>2909.0671471633927</v>
      </c>
      <c r="E18" s="19">
        <f t="shared" si="0"/>
        <v>2909.0671471633927</v>
      </c>
      <c r="F18" s="22">
        <v>0</v>
      </c>
      <c r="G18" s="19">
        <v>0</v>
      </c>
      <c r="H18" s="19">
        <v>4010.7042734254151</v>
      </c>
      <c r="I18" s="19">
        <f t="shared" si="1"/>
        <v>4010.7042734254151</v>
      </c>
      <c r="J18" s="69">
        <f t="shared" si="2"/>
        <v>0</v>
      </c>
      <c r="K18" s="34">
        <f t="shared" si="3"/>
        <v>0</v>
      </c>
      <c r="L18" s="34">
        <f t="shared" si="4"/>
        <v>0.37869085536104574</v>
      </c>
      <c r="M18" s="70">
        <f t="shared" si="5"/>
        <v>0.37869085536104574</v>
      </c>
      <c r="N18" s="34">
        <f t="shared" si="6"/>
        <v>0</v>
      </c>
      <c r="O18" s="34">
        <f t="shared" si="7"/>
        <v>0</v>
      </c>
      <c r="P18" s="34">
        <f t="shared" si="8"/>
        <v>0.33956394845423882</v>
      </c>
      <c r="Q18" s="70">
        <f t="shared" si="9"/>
        <v>1.6463154631092235E-2</v>
      </c>
      <c r="R18" s="34">
        <f t="shared" si="10"/>
        <v>0</v>
      </c>
      <c r="S18" s="34">
        <f t="shared" si="11"/>
        <v>0</v>
      </c>
      <c r="T18" s="34">
        <f t="shared" si="12"/>
        <v>0.58080705768040153</v>
      </c>
      <c r="U18" s="71">
        <f t="shared" si="13"/>
        <v>2.033708666817927E-2</v>
      </c>
    </row>
    <row r="19" spans="1:21" s="24" customFormat="1" ht="15.95" customHeight="1">
      <c r="A19" s="18" t="s">
        <v>52</v>
      </c>
      <c r="B19" s="22">
        <v>19082</v>
      </c>
      <c r="C19" s="19">
        <v>0</v>
      </c>
      <c r="D19" s="19">
        <v>0</v>
      </c>
      <c r="E19" s="19">
        <f t="shared" si="0"/>
        <v>19082</v>
      </c>
      <c r="F19" s="22">
        <v>23946</v>
      </c>
      <c r="G19" s="19">
        <v>47</v>
      </c>
      <c r="H19" s="19">
        <v>0</v>
      </c>
      <c r="I19" s="19">
        <f t="shared" si="1"/>
        <v>23993</v>
      </c>
      <c r="J19" s="69">
        <f t="shared" si="2"/>
        <v>0.25489990567026516</v>
      </c>
      <c r="K19" s="84" t="s">
        <v>59</v>
      </c>
      <c r="L19" s="34">
        <f t="shared" si="4"/>
        <v>0</v>
      </c>
      <c r="M19" s="70">
        <f t="shared" si="5"/>
        <v>0.25736295985745727</v>
      </c>
      <c r="N19" s="34">
        <f t="shared" si="6"/>
        <v>0.1134923929282927</v>
      </c>
      <c r="O19" s="34">
        <f t="shared" si="7"/>
        <v>0</v>
      </c>
      <c r="P19" s="34">
        <f t="shared" si="8"/>
        <v>0</v>
      </c>
      <c r="Q19" s="70">
        <f t="shared" si="9"/>
        <v>0.10798991593467581</v>
      </c>
      <c r="R19" s="34">
        <f t="shared" si="10"/>
        <v>0.13972381475531517</v>
      </c>
      <c r="S19" s="34">
        <f t="shared" si="11"/>
        <v>2.4834874504623514E-3</v>
      </c>
      <c r="T19" s="34">
        <f t="shared" si="12"/>
        <v>0</v>
      </c>
      <c r="U19" s="71">
        <f t="shared" si="13"/>
        <v>0.12166135600241713</v>
      </c>
    </row>
    <row r="20" spans="1:21" s="24" customFormat="1" ht="15.95" customHeight="1">
      <c r="A20" s="18" t="s">
        <v>11</v>
      </c>
      <c r="B20" s="22">
        <v>44434</v>
      </c>
      <c r="C20" s="19">
        <v>0</v>
      </c>
      <c r="D20" s="19">
        <v>0</v>
      </c>
      <c r="E20" s="19">
        <f t="shared" si="0"/>
        <v>44434</v>
      </c>
      <c r="F20" s="22">
        <v>41609</v>
      </c>
      <c r="G20" s="19">
        <v>18878</v>
      </c>
      <c r="H20" s="19">
        <v>0</v>
      </c>
      <c r="I20" s="19">
        <f t="shared" si="1"/>
        <v>60487</v>
      </c>
      <c r="J20" s="69">
        <f t="shared" si="2"/>
        <v>-6.3577440698564164E-2</v>
      </c>
      <c r="K20" s="84" t="s">
        <v>59</v>
      </c>
      <c r="L20" s="34">
        <f t="shared" si="4"/>
        <v>0</v>
      </c>
      <c r="M20" s="70">
        <f t="shared" si="5"/>
        <v>0.36127740018904442</v>
      </c>
      <c r="N20" s="34">
        <f t="shared" si="6"/>
        <v>0.26427633305606113</v>
      </c>
      <c r="O20" s="34">
        <f t="shared" si="7"/>
        <v>0</v>
      </c>
      <c r="P20" s="34">
        <f t="shared" si="8"/>
        <v>0</v>
      </c>
      <c r="Q20" s="70">
        <f t="shared" si="9"/>
        <v>0.25146336467044261</v>
      </c>
      <c r="R20" s="34">
        <f t="shared" si="10"/>
        <v>0.24278661188314996</v>
      </c>
      <c r="S20" s="34">
        <f t="shared" si="11"/>
        <v>0.99751651254953766</v>
      </c>
      <c r="T20" s="34">
        <f t="shared" si="12"/>
        <v>0</v>
      </c>
      <c r="U20" s="71">
        <f t="shared" si="13"/>
        <v>0.30671155922636628</v>
      </c>
    </row>
    <row r="21" spans="1:21" s="24" customFormat="1" ht="15.95" customHeight="1">
      <c r="A21" s="18" t="s">
        <v>27</v>
      </c>
      <c r="B21" s="22">
        <v>22893</v>
      </c>
      <c r="C21" s="19">
        <v>0</v>
      </c>
      <c r="D21" s="19">
        <v>0</v>
      </c>
      <c r="E21" s="19">
        <f t="shared" si="0"/>
        <v>22893</v>
      </c>
      <c r="F21" s="22">
        <v>26767</v>
      </c>
      <c r="G21" s="19">
        <v>0</v>
      </c>
      <c r="H21" s="19">
        <v>0</v>
      </c>
      <c r="I21" s="19">
        <f t="shared" si="1"/>
        <v>26767</v>
      </c>
      <c r="J21" s="69">
        <f t="shared" si="2"/>
        <v>0.16922203293583191</v>
      </c>
      <c r="K21" s="34">
        <f t="shared" si="3"/>
        <v>0</v>
      </c>
      <c r="L21" s="34">
        <f t="shared" si="4"/>
        <v>0</v>
      </c>
      <c r="M21" s="70">
        <f t="shared" si="5"/>
        <v>0.16922203293583191</v>
      </c>
      <c r="N21" s="34">
        <f t="shared" si="6"/>
        <v>0.13615875439196126</v>
      </c>
      <c r="O21" s="34">
        <f t="shared" si="7"/>
        <v>0</v>
      </c>
      <c r="P21" s="34">
        <f t="shared" si="8"/>
        <v>0</v>
      </c>
      <c r="Q21" s="70">
        <f t="shared" si="9"/>
        <v>0.12955733914120812</v>
      </c>
      <c r="R21" s="34">
        <f t="shared" si="10"/>
        <v>0.15618422072811833</v>
      </c>
      <c r="S21" s="34">
        <f t="shared" si="11"/>
        <v>0</v>
      </c>
      <c r="T21" s="34">
        <f t="shared" si="12"/>
        <v>0</v>
      </c>
      <c r="U21" s="71">
        <f t="shared" si="13"/>
        <v>0.13572748368760471</v>
      </c>
    </row>
    <row r="22" spans="1:21" s="24" customFormat="1" ht="15.95" customHeight="1" thickBot="1">
      <c r="A22" s="18" t="s">
        <v>13</v>
      </c>
      <c r="B22" s="22">
        <v>27778.616846579986</v>
      </c>
      <c r="C22" s="19">
        <v>0</v>
      </c>
      <c r="D22" s="19">
        <v>0</v>
      </c>
      <c r="E22" s="19">
        <f t="shared" si="0"/>
        <v>27778.616846579986</v>
      </c>
      <c r="F22" s="22">
        <v>16122.948209941906</v>
      </c>
      <c r="G22" s="19">
        <v>0</v>
      </c>
      <c r="H22" s="19">
        <v>0</v>
      </c>
      <c r="I22" s="19">
        <f t="shared" si="1"/>
        <v>16122.948209941906</v>
      </c>
      <c r="J22" s="73">
        <f t="shared" si="2"/>
        <v>-0.41959139654115241</v>
      </c>
      <c r="K22" s="74">
        <f t="shared" si="3"/>
        <v>0</v>
      </c>
      <c r="L22" s="74">
        <f t="shared" si="4"/>
        <v>0</v>
      </c>
      <c r="M22" s="70">
        <f t="shared" si="5"/>
        <v>-0.41959139654115241</v>
      </c>
      <c r="N22" s="34">
        <f t="shared" si="6"/>
        <v>0.16521652332861059</v>
      </c>
      <c r="O22" s="34">
        <f t="shared" si="7"/>
        <v>0</v>
      </c>
      <c r="P22" s="34">
        <f t="shared" si="8"/>
        <v>0</v>
      </c>
      <c r="Q22" s="70">
        <f t="shared" si="9"/>
        <v>0.1572062937870109</v>
      </c>
      <c r="R22" s="34">
        <f t="shared" si="10"/>
        <v>9.4076665371897739E-2</v>
      </c>
      <c r="S22" s="34">
        <f t="shared" si="11"/>
        <v>0</v>
      </c>
      <c r="T22" s="34">
        <f t="shared" si="12"/>
        <v>0</v>
      </c>
      <c r="U22" s="71">
        <f t="shared" si="13"/>
        <v>8.1754667693838878E-2</v>
      </c>
    </row>
    <row r="23" spans="1:21" ht="15.95" customHeight="1" thickBot="1">
      <c r="A23" s="5" t="s">
        <v>8</v>
      </c>
      <c r="B23" s="6">
        <f t="shared" ref="B23:I23" si="14">SUM(B10:B22)</f>
        <v>168134.61684658</v>
      </c>
      <c r="C23" s="6">
        <f t="shared" si="14"/>
        <v>0</v>
      </c>
      <c r="D23" s="6">
        <f t="shared" si="14"/>
        <v>8567.0671471633923</v>
      </c>
      <c r="E23" s="6">
        <f t="shared" si="14"/>
        <v>176701.68399374338</v>
      </c>
      <c r="F23" s="12">
        <f t="shared" si="14"/>
        <v>171380.9492099419</v>
      </c>
      <c r="G23" s="6">
        <f t="shared" si="14"/>
        <v>18925</v>
      </c>
      <c r="H23" s="6">
        <f t="shared" si="14"/>
        <v>6905.3986524254151</v>
      </c>
      <c r="I23" s="6">
        <f t="shared" si="14"/>
        <v>197211.34786236734</v>
      </c>
      <c r="J23" s="75">
        <f t="shared" ref="J23:M23" si="15">IF(+B23&gt;0,(+F23-B23)/B23,0)</f>
        <v>1.9307935654465039E-2</v>
      </c>
      <c r="K23" s="90" t="s">
        <v>59</v>
      </c>
      <c r="L23" s="8">
        <f t="shared" si="15"/>
        <v>-0.19396001761094703</v>
      </c>
      <c r="M23" s="9">
        <f t="shared" si="15"/>
        <v>0.11606943072115919</v>
      </c>
      <c r="N23" s="8">
        <f t="shared" ref="N23:U23" si="16">SUM(N10:N22)</f>
        <v>0.99999999999999989</v>
      </c>
      <c r="O23" s="8">
        <f t="shared" si="16"/>
        <v>0</v>
      </c>
      <c r="P23" s="8">
        <f t="shared" si="16"/>
        <v>1</v>
      </c>
      <c r="Q23" s="9">
        <f t="shared" si="16"/>
        <v>1</v>
      </c>
      <c r="R23" s="8">
        <f t="shared" si="16"/>
        <v>1</v>
      </c>
      <c r="S23" s="8">
        <f t="shared" si="16"/>
        <v>1</v>
      </c>
      <c r="T23" s="8">
        <f t="shared" si="16"/>
        <v>1</v>
      </c>
      <c r="U23" s="11">
        <f t="shared" si="16"/>
        <v>0.99999999999999989</v>
      </c>
    </row>
    <row r="24" spans="1:21" ht="18" customHeight="1">
      <c r="A24" s="1" t="s">
        <v>12</v>
      </c>
      <c r="B24" s="1"/>
      <c r="C24" s="1"/>
      <c r="D24" s="1"/>
      <c r="E24" s="1"/>
      <c r="F24" s="1"/>
      <c r="G24" s="1"/>
      <c r="H24" s="1" t="s">
        <v>12</v>
      </c>
      <c r="I24" s="1"/>
      <c r="J24" s="1"/>
      <c r="K24" s="1"/>
      <c r="L24" s="1"/>
      <c r="M24" s="1"/>
      <c r="N24" s="1"/>
      <c r="O24" s="1"/>
      <c r="P24" s="1"/>
      <c r="Q24" s="1"/>
      <c r="R24" s="1"/>
      <c r="S24" s="1"/>
      <c r="T24" s="1"/>
      <c r="U24" s="1"/>
    </row>
    <row r="25" spans="1:21" ht="15.95" customHeight="1">
      <c r="A25" s="2" t="s">
        <v>12</v>
      </c>
      <c r="B25" s="1"/>
      <c r="C25" s="1"/>
      <c r="D25" s="1"/>
      <c r="E25" s="1"/>
      <c r="F25" s="1"/>
      <c r="G25" s="1"/>
      <c r="H25" s="1"/>
      <c r="I25" s="1"/>
      <c r="J25" s="1"/>
      <c r="K25" s="1"/>
      <c r="L25" s="1"/>
      <c r="M25" s="1"/>
      <c r="N25" s="1"/>
      <c r="O25" s="1"/>
      <c r="P25" s="1"/>
      <c r="Q25" s="1"/>
      <c r="R25" s="1"/>
      <c r="S25" s="1"/>
      <c r="T25" s="1"/>
      <c r="U25" s="1"/>
    </row>
    <row r="26" spans="1:21" ht="15.95" customHeight="1">
      <c r="A26" s="1" t="s">
        <v>12</v>
      </c>
      <c r="B26" s="1"/>
      <c r="C26" s="1"/>
      <c r="D26" s="1"/>
      <c r="E26" s="1"/>
      <c r="F26" s="1"/>
      <c r="G26" s="1"/>
      <c r="H26" s="1"/>
      <c r="I26" s="1"/>
      <c r="J26" s="1"/>
      <c r="K26" s="1"/>
      <c r="L26" s="1"/>
      <c r="M26" s="1"/>
      <c r="N26" s="1"/>
      <c r="O26" s="1"/>
      <c r="P26" s="1"/>
      <c r="Q26" s="1"/>
      <c r="R26" s="1"/>
      <c r="S26" s="1"/>
      <c r="T26" s="1"/>
      <c r="U26" s="1"/>
    </row>
    <row r="27" spans="1:21" ht="15.95" customHeight="1">
      <c r="A27" s="1"/>
      <c r="B27" s="43"/>
      <c r="C27" s="1"/>
      <c r="D27" s="1"/>
      <c r="E27" s="1"/>
      <c r="F27" s="1"/>
      <c r="G27" s="1"/>
      <c r="H27" s="1"/>
      <c r="I27" s="1"/>
      <c r="J27" s="1"/>
      <c r="K27" s="1"/>
      <c r="L27" s="1"/>
      <c r="M27" s="1"/>
      <c r="N27" s="1"/>
      <c r="O27" s="1"/>
      <c r="P27" s="1"/>
      <c r="Q27" s="1"/>
      <c r="R27" s="1"/>
      <c r="S27" s="1"/>
      <c r="T27" s="1"/>
      <c r="U27" s="1"/>
    </row>
    <row r="28" spans="1:21" ht="15.95" customHeight="1">
      <c r="A28" s="1"/>
      <c r="B28" s="1"/>
      <c r="C28" s="1"/>
      <c r="D28" s="1"/>
      <c r="E28" s="1"/>
      <c r="F28" s="1"/>
      <c r="G28" s="1"/>
      <c r="H28" s="1"/>
      <c r="I28" s="1"/>
      <c r="J28" s="1"/>
      <c r="K28" s="1"/>
      <c r="L28" s="1"/>
      <c r="M28" s="1"/>
      <c r="N28" s="1"/>
      <c r="O28" s="1"/>
      <c r="P28" s="1"/>
      <c r="Q28" s="1"/>
      <c r="R28" s="1"/>
      <c r="S28" s="1"/>
      <c r="T28" s="1"/>
      <c r="U28" s="1"/>
    </row>
    <row r="29" spans="1:21" ht="15.95" customHeight="1">
      <c r="A29" s="99" t="s">
        <v>51</v>
      </c>
      <c r="B29" s="99"/>
      <c r="C29" s="99"/>
      <c r="D29" s="99"/>
      <c r="E29" s="99"/>
      <c r="F29" s="99"/>
      <c r="G29" s="99"/>
      <c r="H29" s="99"/>
      <c r="I29" s="99"/>
      <c r="J29" s="99"/>
      <c r="K29" s="99"/>
      <c r="L29" s="99"/>
      <c r="M29" s="99"/>
      <c r="N29" s="99"/>
      <c r="O29" s="99"/>
      <c r="P29" s="99"/>
      <c r="Q29" s="99"/>
      <c r="R29" s="99"/>
      <c r="S29" s="99"/>
      <c r="T29" s="99"/>
      <c r="U29" s="99"/>
    </row>
    <row r="30" spans="1:21" ht="15.95" customHeight="1" thickBot="1">
      <c r="A30" s="1"/>
      <c r="B30" s="1"/>
      <c r="C30" s="1"/>
      <c r="D30" s="1"/>
      <c r="E30" s="1"/>
      <c r="F30" s="1"/>
      <c r="G30" s="1"/>
      <c r="H30" s="1"/>
      <c r="I30" s="1"/>
      <c r="J30" s="1"/>
      <c r="K30" s="1"/>
      <c r="L30" s="1"/>
      <c r="M30" s="1"/>
      <c r="N30" s="1"/>
      <c r="O30" s="1"/>
      <c r="P30" s="1"/>
      <c r="Q30" s="1"/>
      <c r="R30" s="42" t="s">
        <v>12</v>
      </c>
      <c r="S30" s="1"/>
      <c r="T30" s="1"/>
      <c r="U30" s="1"/>
    </row>
    <row r="31" spans="1:21" ht="15.95" customHeight="1">
      <c r="A31" s="48"/>
      <c r="B31" s="49"/>
      <c r="C31" s="49"/>
      <c r="D31" s="49"/>
      <c r="E31" s="49"/>
      <c r="F31" s="49"/>
      <c r="G31" s="49"/>
      <c r="H31" s="49"/>
      <c r="I31" s="49"/>
      <c r="J31" s="49"/>
      <c r="K31" s="49"/>
      <c r="L31" s="49"/>
      <c r="M31" s="49"/>
      <c r="N31" s="49"/>
      <c r="O31" s="49"/>
      <c r="P31" s="49"/>
      <c r="Q31" s="49"/>
      <c r="R31" s="49"/>
      <c r="S31" s="49"/>
      <c r="T31" s="49"/>
      <c r="U31" s="50"/>
    </row>
    <row r="32" spans="1:21" ht="15.95" customHeight="1">
      <c r="A32" s="51"/>
      <c r="B32" s="96" t="s">
        <v>36</v>
      </c>
      <c r="C32" s="96"/>
      <c r="D32" s="96"/>
      <c r="E32" s="96"/>
      <c r="F32" s="96"/>
      <c r="G32" s="96"/>
      <c r="H32" s="96"/>
      <c r="I32" s="98"/>
      <c r="J32" s="95" t="s">
        <v>25</v>
      </c>
      <c r="K32" s="96"/>
      <c r="L32" s="96"/>
      <c r="M32" s="98"/>
      <c r="N32" s="95" t="s">
        <v>38</v>
      </c>
      <c r="O32" s="96"/>
      <c r="P32" s="96"/>
      <c r="Q32" s="96"/>
      <c r="R32" s="96"/>
      <c r="S32" s="96"/>
      <c r="T32" s="96"/>
      <c r="U32" s="97"/>
    </row>
    <row r="33" spans="1:21" ht="15.95" customHeight="1">
      <c r="A33" s="54"/>
      <c r="B33" s="95">
        <f>+B8</f>
        <v>2017</v>
      </c>
      <c r="C33" s="96"/>
      <c r="D33" s="96"/>
      <c r="E33" s="98"/>
      <c r="F33" s="95">
        <f>+F8</f>
        <v>2018</v>
      </c>
      <c r="G33" s="96"/>
      <c r="H33" s="96"/>
      <c r="I33" s="98"/>
      <c r="J33" s="52"/>
      <c r="K33" s="52"/>
      <c r="L33" s="52"/>
      <c r="M33" s="57" t="s">
        <v>12</v>
      </c>
      <c r="N33" s="95">
        <f>+B33</f>
        <v>2017</v>
      </c>
      <c r="O33" s="96"/>
      <c r="P33" s="96"/>
      <c r="Q33" s="98"/>
      <c r="R33" s="95">
        <f>+F33</f>
        <v>2018</v>
      </c>
      <c r="S33" s="96"/>
      <c r="T33" s="96"/>
      <c r="U33" s="97"/>
    </row>
    <row r="34" spans="1:21" ht="15.95" customHeight="1" thickBot="1">
      <c r="A34" s="58" t="s">
        <v>0</v>
      </c>
      <c r="B34" s="59" t="s">
        <v>1</v>
      </c>
      <c r="C34" s="59" t="s">
        <v>2</v>
      </c>
      <c r="D34" s="59" t="s">
        <v>3</v>
      </c>
      <c r="E34" s="60" t="s">
        <v>4</v>
      </c>
      <c r="F34" s="59" t="s">
        <v>1</v>
      </c>
      <c r="G34" s="59" t="s">
        <v>2</v>
      </c>
      <c r="H34" s="59" t="s">
        <v>3</v>
      </c>
      <c r="I34" s="60" t="s">
        <v>4</v>
      </c>
      <c r="J34" s="59" t="s">
        <v>1</v>
      </c>
      <c r="K34" s="59" t="s">
        <v>2</v>
      </c>
      <c r="L34" s="59" t="s">
        <v>3</v>
      </c>
      <c r="M34" s="60" t="s">
        <v>4</v>
      </c>
      <c r="N34" s="59" t="s">
        <v>1</v>
      </c>
      <c r="O34" s="59" t="s">
        <v>2</v>
      </c>
      <c r="P34" s="59" t="s">
        <v>3</v>
      </c>
      <c r="Q34" s="60" t="s">
        <v>4</v>
      </c>
      <c r="R34" s="59" t="s">
        <v>1</v>
      </c>
      <c r="S34" s="59" t="s">
        <v>2</v>
      </c>
      <c r="T34" s="59" t="s">
        <v>3</v>
      </c>
      <c r="U34" s="61" t="s">
        <v>4</v>
      </c>
    </row>
    <row r="35" spans="1:21" s="24" customFormat="1" ht="15.95" customHeight="1" thickTop="1">
      <c r="A35" s="18" t="s">
        <v>20</v>
      </c>
      <c r="B35" s="19">
        <v>0</v>
      </c>
      <c r="C35" s="19">
        <v>0</v>
      </c>
      <c r="D35" s="19">
        <v>1460</v>
      </c>
      <c r="E35" s="20">
        <f t="shared" ref="E35:E47" si="17">SUM(B35:D35)</f>
        <v>1460</v>
      </c>
      <c r="F35" s="19">
        <v>0</v>
      </c>
      <c r="G35" s="19">
        <v>0</v>
      </c>
      <c r="H35" s="19">
        <v>1412.0775010163181</v>
      </c>
      <c r="I35" s="20">
        <f t="shared" ref="I35:I47" si="18">SUM(F35:H35)</f>
        <v>1412.0775010163181</v>
      </c>
      <c r="J35" s="69">
        <f t="shared" ref="J35:J47" si="19">IF(+B35&gt;0,(+F35-B35)/B35,0)</f>
        <v>0</v>
      </c>
      <c r="K35" s="34">
        <f t="shared" ref="K35:K47" si="20">IF(+C35&gt;0,(+G35-C35)/C35,0)</f>
        <v>0</v>
      </c>
      <c r="L35" s="34">
        <f t="shared" ref="L35:L47" si="21">IF(+D35&gt;0,(+H35-D35)/D35,0)</f>
        <v>-3.2823629440877987E-2</v>
      </c>
      <c r="M35" s="70">
        <f t="shared" ref="M35:M47" si="22">IF(+E35&gt;0,(+I35-E35)/E35,0)</f>
        <v>-3.2823629440877987E-2</v>
      </c>
      <c r="N35" s="34">
        <f t="shared" ref="N35:N47" si="23">+B35/$B$48</f>
        <v>0</v>
      </c>
      <c r="O35" s="34">
        <f t="shared" ref="O35:O47" si="24">+C35/$C$48</f>
        <v>0</v>
      </c>
      <c r="P35" s="34">
        <f t="shared" ref="P35:P47" si="25">+D35/$D$48</f>
        <v>4.9400906205448444E-2</v>
      </c>
      <c r="Q35" s="70">
        <f t="shared" ref="Q35:Q47" si="26">+E35/$E$48</f>
        <v>8.6086688762721452E-4</v>
      </c>
      <c r="R35" s="34">
        <f t="shared" ref="R35:R47" si="27">+F35/$F$48</f>
        <v>0</v>
      </c>
      <c r="S35" s="34">
        <f t="shared" ref="S35:S47" si="28">+G35/$G$48</f>
        <v>0</v>
      </c>
      <c r="T35" s="34">
        <f t="shared" ref="T35:T47" si="29">+H35/$H$48</f>
        <v>4.3180037151968879E-2</v>
      </c>
      <c r="U35" s="71">
        <f t="shared" ref="U35:U47" si="30">+I35/$I$48</f>
        <v>7.8823668618903321E-4</v>
      </c>
    </row>
    <row r="36" spans="1:21" s="24" customFormat="1" ht="15.95" customHeight="1">
      <c r="A36" s="18" t="s">
        <v>32</v>
      </c>
      <c r="B36" s="19">
        <v>0</v>
      </c>
      <c r="C36" s="19">
        <v>0</v>
      </c>
      <c r="D36" s="19">
        <v>14482</v>
      </c>
      <c r="E36" s="20">
        <f t="shared" si="17"/>
        <v>14482</v>
      </c>
      <c r="F36" s="19">
        <v>0</v>
      </c>
      <c r="G36" s="19">
        <v>0</v>
      </c>
      <c r="H36" s="19">
        <v>16320</v>
      </c>
      <c r="I36" s="20">
        <f t="shared" si="18"/>
        <v>16320</v>
      </c>
      <c r="J36" s="69">
        <f t="shared" si="19"/>
        <v>0</v>
      </c>
      <c r="K36" s="34">
        <f t="shared" si="20"/>
        <v>0</v>
      </c>
      <c r="L36" s="34">
        <f t="shared" si="21"/>
        <v>0.1269161717994752</v>
      </c>
      <c r="M36" s="70">
        <f t="shared" si="22"/>
        <v>0.1269161717994752</v>
      </c>
      <c r="N36" s="34">
        <f t="shared" si="23"/>
        <v>0</v>
      </c>
      <c r="O36" s="34">
        <f t="shared" si="24"/>
        <v>0</v>
      </c>
      <c r="P36" s="34">
        <f t="shared" si="25"/>
        <v>0.49001638607349618</v>
      </c>
      <c r="Q36" s="70">
        <f t="shared" si="26"/>
        <v>8.5390919634365202E-3</v>
      </c>
      <c r="R36" s="34">
        <f t="shared" si="27"/>
        <v>0</v>
      </c>
      <c r="S36" s="34">
        <f t="shared" si="28"/>
        <v>0</v>
      </c>
      <c r="T36" s="34">
        <f t="shared" si="29"/>
        <v>0.49905065820603889</v>
      </c>
      <c r="U36" s="71">
        <f t="shared" si="30"/>
        <v>9.1099976519322529E-3</v>
      </c>
    </row>
    <row r="37" spans="1:21" s="24" customFormat="1" ht="15.95" customHeight="1">
      <c r="A37" s="18" t="s">
        <v>15</v>
      </c>
      <c r="B37" s="19">
        <v>185</v>
      </c>
      <c r="C37" s="19">
        <v>0</v>
      </c>
      <c r="D37" s="19">
        <v>0</v>
      </c>
      <c r="E37" s="20">
        <f t="shared" si="17"/>
        <v>185</v>
      </c>
      <c r="F37" s="19">
        <v>176</v>
      </c>
      <c r="G37" s="19">
        <v>0</v>
      </c>
      <c r="H37" s="19">
        <v>0</v>
      </c>
      <c r="I37" s="20">
        <f t="shared" si="18"/>
        <v>176</v>
      </c>
      <c r="J37" s="69">
        <f t="shared" si="19"/>
        <v>-4.8648648648648651E-2</v>
      </c>
      <c r="K37" s="34">
        <f t="shared" si="20"/>
        <v>0</v>
      </c>
      <c r="L37" s="34">
        <f t="shared" si="21"/>
        <v>0</v>
      </c>
      <c r="M37" s="70">
        <f t="shared" si="22"/>
        <v>-4.8648648648648651E-2</v>
      </c>
      <c r="N37" s="34">
        <f t="shared" si="23"/>
        <v>1.1353993432505573E-4</v>
      </c>
      <c r="O37" s="34">
        <f t="shared" si="24"/>
        <v>0</v>
      </c>
      <c r="P37" s="34">
        <f t="shared" si="25"/>
        <v>0</v>
      </c>
      <c r="Q37" s="70">
        <f t="shared" si="26"/>
        <v>1.0908244808974978E-4</v>
      </c>
      <c r="R37" s="34">
        <f t="shared" si="27"/>
        <v>1.0116818494723116E-4</v>
      </c>
      <c r="S37" s="34">
        <f t="shared" si="28"/>
        <v>0</v>
      </c>
      <c r="T37" s="34">
        <f t="shared" si="29"/>
        <v>0</v>
      </c>
      <c r="U37" s="71">
        <f t="shared" si="30"/>
        <v>9.8245072716916451E-5</v>
      </c>
    </row>
    <row r="38" spans="1:21" s="24" customFormat="1" ht="15.95" customHeight="1">
      <c r="A38" s="18" t="s">
        <v>26</v>
      </c>
      <c r="B38" s="19">
        <v>27280</v>
      </c>
      <c r="C38" s="19">
        <v>0</v>
      </c>
      <c r="D38" s="19">
        <v>0</v>
      </c>
      <c r="E38" s="20">
        <f t="shared" si="17"/>
        <v>27280</v>
      </c>
      <c r="F38" s="19">
        <v>25967</v>
      </c>
      <c r="G38" s="19">
        <v>0</v>
      </c>
      <c r="H38" s="19">
        <v>0</v>
      </c>
      <c r="I38" s="20">
        <f t="shared" si="18"/>
        <v>25967</v>
      </c>
      <c r="J38" s="69">
        <f t="shared" si="19"/>
        <v>-4.8130498533724343E-2</v>
      </c>
      <c r="K38" s="34">
        <f t="shared" si="20"/>
        <v>0</v>
      </c>
      <c r="L38" s="34">
        <f t="shared" si="21"/>
        <v>0</v>
      </c>
      <c r="M38" s="70">
        <f t="shared" si="22"/>
        <v>-4.8130498533724343E-2</v>
      </c>
      <c r="N38" s="34">
        <f t="shared" si="23"/>
        <v>1.6742537342635245E-2</v>
      </c>
      <c r="O38" s="34">
        <f t="shared" si="24"/>
        <v>0</v>
      </c>
      <c r="P38" s="34">
        <f t="shared" si="25"/>
        <v>0</v>
      </c>
      <c r="Q38" s="70">
        <f t="shared" si="26"/>
        <v>1.6085238831829048E-2</v>
      </c>
      <c r="R38" s="34">
        <f t="shared" si="27"/>
        <v>1.4926331014345179E-2</v>
      </c>
      <c r="S38" s="34">
        <f t="shared" si="28"/>
        <v>0</v>
      </c>
      <c r="T38" s="34">
        <f t="shared" si="29"/>
        <v>0</v>
      </c>
      <c r="U38" s="71">
        <f t="shared" si="30"/>
        <v>1.4495055700228236E-2</v>
      </c>
    </row>
    <row r="39" spans="1:21" s="24" customFormat="1" ht="15.95" customHeight="1">
      <c r="A39" s="18" t="s">
        <v>18</v>
      </c>
      <c r="B39" s="19">
        <v>103.60769299699999</v>
      </c>
      <c r="C39" s="19">
        <v>0</v>
      </c>
      <c r="D39" s="19">
        <v>0</v>
      </c>
      <c r="E39" s="20">
        <f t="shared" si="17"/>
        <v>103.60769299699999</v>
      </c>
      <c r="F39" s="19">
        <v>86.939319996999998</v>
      </c>
      <c r="G39" s="19">
        <v>0</v>
      </c>
      <c r="H39" s="19">
        <v>0</v>
      </c>
      <c r="I39" s="20">
        <f t="shared" si="18"/>
        <v>86.939319996999998</v>
      </c>
      <c r="J39" s="69">
        <f t="shared" si="19"/>
        <v>-0.16087968487516299</v>
      </c>
      <c r="K39" s="34">
        <f t="shared" si="20"/>
        <v>0</v>
      </c>
      <c r="L39" s="34">
        <f t="shared" si="21"/>
        <v>0</v>
      </c>
      <c r="M39" s="70">
        <f t="shared" si="22"/>
        <v>-0.16087968487516299</v>
      </c>
      <c r="N39" s="34">
        <f t="shared" si="23"/>
        <v>6.3587084640269809E-5</v>
      </c>
      <c r="O39" s="34">
        <f t="shared" si="24"/>
        <v>0</v>
      </c>
      <c r="P39" s="34">
        <f t="shared" si="25"/>
        <v>0</v>
      </c>
      <c r="Q39" s="70">
        <f t="shared" si="26"/>
        <v>6.1090706989426935E-5</v>
      </c>
      <c r="R39" s="34">
        <f t="shared" si="27"/>
        <v>4.9974393208198911E-5</v>
      </c>
      <c r="S39" s="34">
        <f t="shared" si="28"/>
        <v>0</v>
      </c>
      <c r="T39" s="34">
        <f t="shared" si="29"/>
        <v>0</v>
      </c>
      <c r="U39" s="71">
        <f t="shared" si="30"/>
        <v>4.853045349468485E-5</v>
      </c>
    </row>
    <row r="40" spans="1:21" s="24" customFormat="1" ht="15.95" customHeight="1">
      <c r="A40" s="18" t="s">
        <v>43</v>
      </c>
      <c r="B40" s="19">
        <v>1614</v>
      </c>
      <c r="C40" s="19">
        <v>0</v>
      </c>
      <c r="D40" s="19">
        <v>0</v>
      </c>
      <c r="E40" s="20">
        <f t="shared" si="17"/>
        <v>1614</v>
      </c>
      <c r="F40" s="19">
        <v>7074</v>
      </c>
      <c r="G40" s="19">
        <v>0</v>
      </c>
      <c r="H40" s="19">
        <v>0</v>
      </c>
      <c r="I40" s="20">
        <f t="shared" si="18"/>
        <v>7074</v>
      </c>
      <c r="J40" s="69">
        <f t="shared" si="19"/>
        <v>3.3828996282527881</v>
      </c>
      <c r="K40" s="34">
        <f t="shared" si="20"/>
        <v>0</v>
      </c>
      <c r="L40" s="34">
        <f t="shared" si="21"/>
        <v>0</v>
      </c>
      <c r="M40" s="70">
        <f t="shared" si="22"/>
        <v>3.3828996282527881</v>
      </c>
      <c r="N40" s="34">
        <f t="shared" si="23"/>
        <v>9.9055921081426992E-4</v>
      </c>
      <c r="O40" s="34">
        <f t="shared" si="24"/>
        <v>0</v>
      </c>
      <c r="P40" s="34">
        <f t="shared" si="25"/>
        <v>0</v>
      </c>
      <c r="Q40" s="70">
        <f t="shared" si="26"/>
        <v>9.516706552262494E-4</v>
      </c>
      <c r="R40" s="34">
        <f t="shared" si="27"/>
        <v>4.0662712517995072E-3</v>
      </c>
      <c r="S40" s="34">
        <f t="shared" si="28"/>
        <v>0</v>
      </c>
      <c r="T40" s="34">
        <f t="shared" si="29"/>
        <v>0</v>
      </c>
      <c r="U40" s="71">
        <f t="shared" si="30"/>
        <v>3.9487820704515175E-3</v>
      </c>
    </row>
    <row r="41" spans="1:21" s="24" customFormat="1" ht="15.95" customHeight="1">
      <c r="A41" s="18" t="s">
        <v>9</v>
      </c>
      <c r="B41" s="19">
        <v>473344.44</v>
      </c>
      <c r="C41" s="19">
        <v>36884.099071999997</v>
      </c>
      <c r="D41" s="19">
        <v>0</v>
      </c>
      <c r="E41" s="20">
        <f t="shared" si="17"/>
        <v>510228.53907200001</v>
      </c>
      <c r="F41" s="19">
        <v>527005.65136000002</v>
      </c>
      <c r="G41" s="19">
        <v>0</v>
      </c>
      <c r="H41" s="19">
        <v>0</v>
      </c>
      <c r="I41" s="20">
        <f t="shared" si="18"/>
        <v>527005.65136000002</v>
      </c>
      <c r="J41" s="69">
        <f t="shared" si="19"/>
        <v>0.11336609628286753</v>
      </c>
      <c r="K41" s="34">
        <f t="shared" si="20"/>
        <v>-1</v>
      </c>
      <c r="L41" s="34">
        <f t="shared" si="21"/>
        <v>0</v>
      </c>
      <c r="M41" s="70">
        <f t="shared" si="22"/>
        <v>3.2881563854726931E-2</v>
      </c>
      <c r="N41" s="34">
        <f t="shared" si="23"/>
        <v>0.29050538719313668</v>
      </c>
      <c r="O41" s="34">
        <f t="shared" si="24"/>
        <v>0.99611106150169915</v>
      </c>
      <c r="P41" s="34">
        <f t="shared" si="25"/>
        <v>0</v>
      </c>
      <c r="Q41" s="70">
        <f t="shared" si="26"/>
        <v>0.30084853041746112</v>
      </c>
      <c r="R41" s="34">
        <f t="shared" si="27"/>
        <v>0.30293298411945746</v>
      </c>
      <c r="S41" s="34">
        <f t="shared" si="28"/>
        <v>0</v>
      </c>
      <c r="T41" s="34">
        <f t="shared" si="29"/>
        <v>0</v>
      </c>
      <c r="U41" s="71">
        <f t="shared" si="30"/>
        <v>0.2941801621595973</v>
      </c>
    </row>
    <row r="42" spans="1:21" s="24" customFormat="1" ht="15.95" customHeight="1">
      <c r="A42" s="18" t="s">
        <v>10</v>
      </c>
      <c r="B42" s="19">
        <v>64006</v>
      </c>
      <c r="C42" s="19">
        <v>144</v>
      </c>
      <c r="D42" s="19">
        <v>0</v>
      </c>
      <c r="E42" s="20">
        <f t="shared" si="17"/>
        <v>64150</v>
      </c>
      <c r="F42" s="19">
        <v>71365</v>
      </c>
      <c r="G42" s="19">
        <v>135</v>
      </c>
      <c r="H42" s="19">
        <v>0</v>
      </c>
      <c r="I42" s="20">
        <f t="shared" si="18"/>
        <v>71500</v>
      </c>
      <c r="J42" s="69">
        <f t="shared" si="19"/>
        <v>0.11497359622535387</v>
      </c>
      <c r="K42" s="34">
        <f t="shared" si="20"/>
        <v>-6.25E-2</v>
      </c>
      <c r="L42" s="34">
        <f t="shared" si="21"/>
        <v>0</v>
      </c>
      <c r="M42" s="70">
        <f t="shared" si="22"/>
        <v>0.11457521434138737</v>
      </c>
      <c r="N42" s="34">
        <f t="shared" si="23"/>
        <v>3.9282362358970362E-2</v>
      </c>
      <c r="O42" s="34">
        <f t="shared" si="24"/>
        <v>3.8889384983008834E-3</v>
      </c>
      <c r="P42" s="34">
        <f t="shared" si="25"/>
        <v>0</v>
      </c>
      <c r="Q42" s="70">
        <f t="shared" si="26"/>
        <v>3.7825075918688909E-2</v>
      </c>
      <c r="R42" s="34">
        <f t="shared" si="27"/>
        <v>4.1021974538404275E-2</v>
      </c>
      <c r="S42" s="34">
        <f t="shared" si="28"/>
        <v>7.0832677475208567E-3</v>
      </c>
      <c r="T42" s="34">
        <f t="shared" si="29"/>
        <v>0</v>
      </c>
      <c r="U42" s="71">
        <f t="shared" si="30"/>
        <v>3.991206079124731E-2</v>
      </c>
    </row>
    <row r="43" spans="1:21" s="24" customFormat="1" ht="15.95" customHeight="1">
      <c r="A43" s="18" t="s">
        <v>19</v>
      </c>
      <c r="B43" s="19">
        <v>0</v>
      </c>
      <c r="C43" s="19">
        <v>0</v>
      </c>
      <c r="D43" s="19">
        <v>10038.113722694749</v>
      </c>
      <c r="E43" s="20">
        <f t="shared" si="17"/>
        <v>10038.113722694749</v>
      </c>
      <c r="F43" s="19">
        <v>0</v>
      </c>
      <c r="G43" s="19">
        <v>0</v>
      </c>
      <c r="H43" s="19">
        <v>11470.013422310543</v>
      </c>
      <c r="I43" s="20">
        <f t="shared" si="18"/>
        <v>11470.013422310543</v>
      </c>
      <c r="J43" s="69">
        <f t="shared" si="19"/>
        <v>0</v>
      </c>
      <c r="K43" s="34">
        <f t="shared" si="20"/>
        <v>0</v>
      </c>
      <c r="L43" s="34">
        <f t="shared" si="21"/>
        <v>0.14264629184051514</v>
      </c>
      <c r="M43" s="70">
        <f t="shared" si="22"/>
        <v>0.14264629184051514</v>
      </c>
      <c r="N43" s="34">
        <f t="shared" si="23"/>
        <v>0</v>
      </c>
      <c r="O43" s="34">
        <f t="shared" si="24"/>
        <v>0</v>
      </c>
      <c r="P43" s="34">
        <f t="shared" si="25"/>
        <v>0.33965199622908782</v>
      </c>
      <c r="Q43" s="70">
        <f t="shared" si="26"/>
        <v>5.9188217247289447E-3</v>
      </c>
      <c r="R43" s="34">
        <f t="shared" si="27"/>
        <v>0</v>
      </c>
      <c r="S43" s="34">
        <f t="shared" si="28"/>
        <v>0</v>
      </c>
      <c r="T43" s="34">
        <f t="shared" si="29"/>
        <v>0.3507425090708442</v>
      </c>
      <c r="U43" s="71">
        <f t="shared" si="30"/>
        <v>6.4026835382892449E-3</v>
      </c>
    </row>
    <row r="44" spans="1:21" s="24" customFormat="1" ht="15.95" customHeight="1">
      <c r="A44" s="18" t="s">
        <v>52</v>
      </c>
      <c r="B44" s="19">
        <v>80662</v>
      </c>
      <c r="C44" s="19">
        <v>0</v>
      </c>
      <c r="D44" s="19">
        <v>0</v>
      </c>
      <c r="E44" s="20">
        <f t="shared" si="17"/>
        <v>80662</v>
      </c>
      <c r="F44" s="19">
        <v>98939</v>
      </c>
      <c r="G44" s="19">
        <v>46</v>
      </c>
      <c r="H44" s="19">
        <v>0</v>
      </c>
      <c r="I44" s="20">
        <f t="shared" si="18"/>
        <v>98985</v>
      </c>
      <c r="J44" s="69">
        <f t="shared" si="19"/>
        <v>0.22658748853239444</v>
      </c>
      <c r="K44" s="84" t="s">
        <v>59</v>
      </c>
      <c r="L44" s="34">
        <f t="shared" si="21"/>
        <v>0</v>
      </c>
      <c r="M44" s="70">
        <f t="shared" si="22"/>
        <v>0.22715776945773722</v>
      </c>
      <c r="N44" s="34">
        <f t="shared" si="23"/>
        <v>4.9504638824473757E-2</v>
      </c>
      <c r="O44" s="34">
        <f t="shared" si="24"/>
        <v>0</v>
      </c>
      <c r="P44" s="34">
        <f t="shared" si="25"/>
        <v>0</v>
      </c>
      <c r="Q44" s="70">
        <f t="shared" si="26"/>
        <v>4.7561126636839986E-2</v>
      </c>
      <c r="R44" s="34">
        <f t="shared" si="27"/>
        <v>5.6872040059625595E-2</v>
      </c>
      <c r="S44" s="34">
        <f t="shared" si="28"/>
        <v>2.4135578991552548E-3</v>
      </c>
      <c r="T44" s="34">
        <f t="shared" si="29"/>
        <v>0</v>
      </c>
      <c r="U44" s="71">
        <f t="shared" si="30"/>
        <v>5.5254480243658949E-2</v>
      </c>
    </row>
    <row r="45" spans="1:21" s="24" customFormat="1" ht="15.95" customHeight="1">
      <c r="A45" s="18" t="s">
        <v>11</v>
      </c>
      <c r="B45" s="19">
        <v>476845</v>
      </c>
      <c r="C45" s="19">
        <v>0</v>
      </c>
      <c r="D45" s="19">
        <v>3574</v>
      </c>
      <c r="E45" s="20">
        <f t="shared" si="17"/>
        <v>480419</v>
      </c>
      <c r="F45" s="19">
        <v>490556</v>
      </c>
      <c r="G45" s="19">
        <v>18878</v>
      </c>
      <c r="H45" s="19">
        <v>3500</v>
      </c>
      <c r="I45" s="20">
        <f t="shared" si="18"/>
        <v>512934</v>
      </c>
      <c r="J45" s="69">
        <f t="shared" si="19"/>
        <v>2.8753578206754817E-2</v>
      </c>
      <c r="K45" s="84" t="s">
        <v>59</v>
      </c>
      <c r="L45" s="34">
        <f t="shared" si="21"/>
        <v>-2.0705092333519866E-2</v>
      </c>
      <c r="M45" s="70">
        <f t="shared" si="22"/>
        <v>6.7680503893476324E-2</v>
      </c>
      <c r="N45" s="34">
        <f t="shared" si="23"/>
        <v>0.2926537836931416</v>
      </c>
      <c r="O45" s="34">
        <f t="shared" si="24"/>
        <v>0</v>
      </c>
      <c r="P45" s="34">
        <f t="shared" si="25"/>
        <v>0.12093071149196763</v>
      </c>
      <c r="Q45" s="70">
        <f t="shared" si="26"/>
        <v>0.28327178718286217</v>
      </c>
      <c r="R45" s="34">
        <f t="shared" si="27"/>
        <v>0.28198102349417004</v>
      </c>
      <c r="S45" s="34">
        <f t="shared" si="28"/>
        <v>0.99050317435332391</v>
      </c>
      <c r="T45" s="34">
        <f t="shared" si="29"/>
        <v>0.10702679557114804</v>
      </c>
      <c r="U45" s="71">
        <f t="shared" si="30"/>
        <v>0.28632521664192517</v>
      </c>
    </row>
    <row r="46" spans="1:21" s="24" customFormat="1" ht="15.95" customHeight="1">
      <c r="A46" s="18" t="s">
        <v>27</v>
      </c>
      <c r="B46" s="19">
        <v>120003</v>
      </c>
      <c r="C46" s="19">
        <v>0</v>
      </c>
      <c r="D46" s="19">
        <v>0</v>
      </c>
      <c r="E46" s="20">
        <f t="shared" si="17"/>
        <v>120003</v>
      </c>
      <c r="F46" s="19">
        <v>141623</v>
      </c>
      <c r="G46" s="19">
        <v>0</v>
      </c>
      <c r="H46" s="19">
        <v>0</v>
      </c>
      <c r="I46" s="20">
        <f t="shared" si="18"/>
        <v>141623</v>
      </c>
      <c r="J46" s="69">
        <f t="shared" si="19"/>
        <v>0.18016216261260135</v>
      </c>
      <c r="K46" s="34">
        <f t="shared" si="20"/>
        <v>0</v>
      </c>
      <c r="L46" s="34">
        <f t="shared" si="21"/>
        <v>0</v>
      </c>
      <c r="M46" s="70">
        <f t="shared" si="22"/>
        <v>0.18016216261260135</v>
      </c>
      <c r="N46" s="34">
        <f t="shared" si="23"/>
        <v>7.3649366155727911E-2</v>
      </c>
      <c r="O46" s="34">
        <f t="shared" si="24"/>
        <v>0</v>
      </c>
      <c r="P46" s="34">
        <f t="shared" si="25"/>
        <v>0</v>
      </c>
      <c r="Q46" s="70">
        <f t="shared" si="26"/>
        <v>7.0757951449266179E-2</v>
      </c>
      <c r="R46" s="34">
        <f t="shared" si="27"/>
        <v>8.1407624186259769E-2</v>
      </c>
      <c r="S46" s="34">
        <f t="shared" si="28"/>
        <v>0</v>
      </c>
      <c r="T46" s="34">
        <f t="shared" si="29"/>
        <v>0</v>
      </c>
      <c r="U46" s="71">
        <f t="shared" si="30"/>
        <v>7.9055465530612837E-2</v>
      </c>
    </row>
    <row r="47" spans="1:21" s="24" customFormat="1" ht="15.95" customHeight="1" thickBot="1">
      <c r="A47" s="18" t="s">
        <v>13</v>
      </c>
      <c r="B47" s="19">
        <v>385339.61048575299</v>
      </c>
      <c r="C47" s="19">
        <v>0</v>
      </c>
      <c r="D47" s="19">
        <v>0</v>
      </c>
      <c r="E47" s="20">
        <f t="shared" si="17"/>
        <v>385339.61048575299</v>
      </c>
      <c r="F47" s="19">
        <v>376884.76037459332</v>
      </c>
      <c r="G47" s="19">
        <v>0</v>
      </c>
      <c r="H47" s="19">
        <v>0</v>
      </c>
      <c r="I47" s="20">
        <f t="shared" si="18"/>
        <v>376884.76037459332</v>
      </c>
      <c r="J47" s="69">
        <f t="shared" si="19"/>
        <v>-2.194129510979061E-2</v>
      </c>
      <c r="K47" s="74">
        <f t="shared" si="20"/>
        <v>0</v>
      </c>
      <c r="L47" s="74">
        <f t="shared" si="21"/>
        <v>0</v>
      </c>
      <c r="M47" s="70">
        <f t="shared" si="22"/>
        <v>-2.194129510979061E-2</v>
      </c>
      <c r="N47" s="34">
        <f t="shared" si="23"/>
        <v>0.23649423820213486</v>
      </c>
      <c r="O47" s="34">
        <f t="shared" si="24"/>
        <v>0</v>
      </c>
      <c r="P47" s="34">
        <f t="shared" si="25"/>
        <v>0</v>
      </c>
      <c r="Q47" s="70">
        <f t="shared" si="26"/>
        <v>0.22720966517695432</v>
      </c>
      <c r="R47" s="34">
        <f t="shared" si="27"/>
        <v>0.21664060875778271</v>
      </c>
      <c r="S47" s="34">
        <f t="shared" si="28"/>
        <v>0</v>
      </c>
      <c r="T47" s="34">
        <f t="shared" si="29"/>
        <v>0</v>
      </c>
      <c r="U47" s="71">
        <f t="shared" si="30"/>
        <v>0.21038108345965656</v>
      </c>
    </row>
    <row r="48" spans="1:21" ht="15.95" customHeight="1" thickBot="1">
      <c r="A48" s="5" t="s">
        <v>8</v>
      </c>
      <c r="B48" s="6">
        <f t="shared" ref="B48:I48" si="31">SUM(B35:B47)</f>
        <v>1629382.65817875</v>
      </c>
      <c r="C48" s="6">
        <f t="shared" si="31"/>
        <v>37028.099071999997</v>
      </c>
      <c r="D48" s="6">
        <f t="shared" si="31"/>
        <v>29554.113722694747</v>
      </c>
      <c r="E48" s="7">
        <f>SUM(E35:E47)</f>
        <v>1695964.870973445</v>
      </c>
      <c r="F48" s="6">
        <f t="shared" si="31"/>
        <v>1739677.3510545904</v>
      </c>
      <c r="G48" s="6">
        <f t="shared" si="31"/>
        <v>19059</v>
      </c>
      <c r="H48" s="6">
        <f t="shared" si="31"/>
        <v>32702.090923326861</v>
      </c>
      <c r="I48" s="7">
        <f t="shared" si="31"/>
        <v>1791438.4419779172</v>
      </c>
      <c r="J48" s="8">
        <f t="shared" ref="J48:M48" si="32">IF(+B48&gt;0,(+F48-B48)/B48,0)</f>
        <v>6.7691092894730368E-2</v>
      </c>
      <c r="K48" s="8">
        <f t="shared" si="32"/>
        <v>-0.48528278583946849</v>
      </c>
      <c r="L48" s="8">
        <f t="shared" si="32"/>
        <v>0.10651570303103922</v>
      </c>
      <c r="M48" s="9">
        <f t="shared" si="32"/>
        <v>5.6294545151558809E-2</v>
      </c>
      <c r="N48" s="8">
        <f t="shared" ref="N48:U48" si="33">SUM(N35:N47)</f>
        <v>1</v>
      </c>
      <c r="O48" s="8">
        <f t="shared" si="33"/>
        <v>1</v>
      </c>
      <c r="P48" s="8">
        <f t="shared" si="33"/>
        <v>1</v>
      </c>
      <c r="Q48" s="9">
        <f t="shared" si="33"/>
        <v>0.99999999999999989</v>
      </c>
      <c r="R48" s="8">
        <f t="shared" si="33"/>
        <v>0.99999999999999989</v>
      </c>
      <c r="S48" s="8">
        <f t="shared" si="33"/>
        <v>1</v>
      </c>
      <c r="T48" s="8">
        <f t="shared" si="33"/>
        <v>0.99999999999999989</v>
      </c>
      <c r="U48" s="11">
        <f t="shared" si="33"/>
        <v>1</v>
      </c>
    </row>
    <row r="49" spans="1:21" ht="15.95" customHeight="1">
      <c r="B49" s="15"/>
      <c r="C49" s="15"/>
      <c r="D49" s="15"/>
      <c r="E49" s="15"/>
      <c r="F49" s="15"/>
      <c r="G49" s="15"/>
      <c r="H49" s="15"/>
      <c r="I49" s="15"/>
      <c r="J49" s="15"/>
      <c r="K49" s="15"/>
      <c r="L49" s="15"/>
      <c r="M49" s="16"/>
      <c r="N49" s="17"/>
      <c r="O49" s="17"/>
      <c r="P49" s="17"/>
      <c r="Q49" s="17"/>
      <c r="R49" s="17"/>
      <c r="S49" s="17"/>
      <c r="T49" s="17"/>
      <c r="U49" s="17"/>
    </row>
    <row r="50" spans="1:21" ht="15.95" customHeight="1">
      <c r="A50" s="2" t="s">
        <v>12</v>
      </c>
      <c r="B50" s="1"/>
      <c r="C50" s="1"/>
      <c r="D50" s="1"/>
      <c r="E50" s="1"/>
      <c r="F50" s="1"/>
      <c r="G50" s="1"/>
      <c r="H50" s="1"/>
      <c r="I50" s="1"/>
      <c r="J50" s="1"/>
      <c r="K50" s="1"/>
      <c r="L50" s="1"/>
      <c r="M50" s="1"/>
      <c r="N50" s="1"/>
      <c r="O50" s="1"/>
      <c r="P50" s="1"/>
      <c r="Q50" s="1"/>
      <c r="R50" s="1"/>
      <c r="S50" s="1"/>
      <c r="T50" s="1"/>
      <c r="U50" s="1"/>
    </row>
    <row r="51" spans="1:21" ht="15.95" customHeight="1">
      <c r="A51" s="1" t="s">
        <v>12</v>
      </c>
      <c r="B51" s="3" t="s">
        <v>12</v>
      </c>
      <c r="C51" s="1"/>
      <c r="D51" s="1"/>
      <c r="E51" s="1"/>
      <c r="F51" s="1"/>
      <c r="G51" s="1"/>
      <c r="H51" s="1"/>
      <c r="I51" s="1"/>
      <c r="J51" s="1"/>
      <c r="K51" s="1"/>
      <c r="L51" s="1"/>
      <c r="M51" s="1"/>
      <c r="N51" s="1"/>
      <c r="O51" s="1"/>
      <c r="P51" s="1"/>
      <c r="Q51" s="1"/>
      <c r="R51" s="1"/>
      <c r="S51" s="1"/>
      <c r="T51" s="1"/>
      <c r="U51" s="1"/>
    </row>
    <row r="52" spans="1:21" ht="15.95" customHeight="1">
      <c r="A52" s="1"/>
      <c r="B52" s="1"/>
      <c r="C52" s="1"/>
      <c r="D52" s="1"/>
      <c r="E52" s="1"/>
      <c r="F52" s="1"/>
      <c r="G52" s="1"/>
      <c r="H52" s="1"/>
      <c r="I52" s="1"/>
      <c r="J52" s="1"/>
      <c r="K52" s="1"/>
      <c r="L52" s="1"/>
      <c r="M52" s="1"/>
      <c r="N52" s="1"/>
      <c r="O52" s="1"/>
      <c r="P52" s="1"/>
      <c r="Q52" s="1"/>
      <c r="R52" s="1"/>
      <c r="S52" s="1"/>
      <c r="T52" s="1"/>
      <c r="U52" s="1"/>
    </row>
    <row r="53" spans="1:21" ht="15.95" customHeight="1">
      <c r="A53" s="100" t="s">
        <v>54</v>
      </c>
      <c r="B53" s="100"/>
      <c r="C53" s="100"/>
      <c r="D53" s="100"/>
      <c r="E53" s="100"/>
      <c r="F53" s="100"/>
      <c r="G53" s="100"/>
      <c r="H53" s="100"/>
      <c r="I53" s="100"/>
      <c r="J53" s="100"/>
      <c r="K53" s="100"/>
      <c r="L53" s="100"/>
      <c r="M53" s="100"/>
      <c r="N53" s="1"/>
      <c r="O53" s="1"/>
      <c r="P53" s="1"/>
      <c r="Q53" s="1"/>
      <c r="R53" s="1"/>
      <c r="S53" s="1"/>
      <c r="T53" s="1"/>
      <c r="U53" s="1"/>
    </row>
    <row r="54" spans="1:21" ht="15.95" customHeight="1" thickBot="1">
      <c r="A54" s="1"/>
      <c r="B54" s="1"/>
      <c r="C54" s="1"/>
      <c r="D54" s="1"/>
      <c r="E54" s="1"/>
      <c r="F54" s="2"/>
      <c r="G54" s="1"/>
      <c r="H54" s="1"/>
      <c r="I54" s="1"/>
      <c r="J54" s="1"/>
      <c r="K54" s="1"/>
      <c r="L54" s="1"/>
      <c r="M54" s="1"/>
      <c r="N54" s="1"/>
      <c r="O54" s="1"/>
      <c r="P54" s="1"/>
      <c r="Q54" s="1"/>
      <c r="R54" s="1"/>
      <c r="S54" s="1"/>
      <c r="T54" s="1"/>
      <c r="U54" s="1"/>
    </row>
    <row r="55" spans="1:21" ht="15.95" customHeight="1">
      <c r="A55" s="48" t="s">
        <v>12</v>
      </c>
      <c r="B55" s="49"/>
      <c r="C55" s="49"/>
      <c r="D55" s="49"/>
      <c r="E55" s="49"/>
      <c r="F55" s="49"/>
      <c r="G55" s="49"/>
      <c r="H55" s="49"/>
      <c r="I55" s="49"/>
      <c r="J55" s="49"/>
      <c r="K55" s="49"/>
      <c r="L55" s="49"/>
      <c r="M55" s="50"/>
      <c r="Q55" s="1"/>
      <c r="R55" s="1"/>
      <c r="S55" s="1"/>
      <c r="T55" s="1"/>
      <c r="U55" s="1"/>
    </row>
    <row r="56" spans="1:21" ht="15.95" customHeight="1">
      <c r="A56" s="54"/>
      <c r="B56" s="95" t="s">
        <v>36</v>
      </c>
      <c r="C56" s="96"/>
      <c r="D56" s="96"/>
      <c r="E56" s="98"/>
      <c r="F56" s="95" t="s">
        <v>33</v>
      </c>
      <c r="G56" s="96"/>
      <c r="H56" s="96"/>
      <c r="I56" s="98"/>
      <c r="J56" s="95" t="s">
        <v>36</v>
      </c>
      <c r="K56" s="96"/>
      <c r="L56" s="96"/>
      <c r="M56" s="97"/>
      <c r="Q56" s="1"/>
      <c r="R56" s="1"/>
      <c r="S56" s="1"/>
      <c r="T56" s="1"/>
      <c r="U56" s="1"/>
    </row>
    <row r="57" spans="1:21" ht="15.95" customHeight="1">
      <c r="A57" s="54"/>
      <c r="B57" s="95">
        <f>+B33</f>
        <v>2017</v>
      </c>
      <c r="C57" s="96"/>
      <c r="D57" s="96"/>
      <c r="E57" s="98"/>
      <c r="F57" s="95">
        <f>+F33</f>
        <v>2018</v>
      </c>
      <c r="G57" s="96"/>
      <c r="H57" s="96"/>
      <c r="I57" s="98"/>
      <c r="J57" s="95">
        <f>+F57</f>
        <v>2018</v>
      </c>
      <c r="K57" s="96"/>
      <c r="L57" s="96"/>
      <c r="M57" s="97"/>
    </row>
    <row r="58" spans="1:21" ht="15.95" customHeight="1" thickBot="1">
      <c r="A58" s="58" t="s">
        <v>0</v>
      </c>
      <c r="B58" s="59" t="s">
        <v>1</v>
      </c>
      <c r="C58" s="59" t="s">
        <v>2</v>
      </c>
      <c r="D58" s="59" t="s">
        <v>3</v>
      </c>
      <c r="E58" s="60" t="s">
        <v>4</v>
      </c>
      <c r="F58" s="59" t="s">
        <v>1</v>
      </c>
      <c r="G58" s="59" t="s">
        <v>2</v>
      </c>
      <c r="H58" s="59" t="s">
        <v>3</v>
      </c>
      <c r="I58" s="60" t="s">
        <v>4</v>
      </c>
      <c r="J58" s="59" t="s">
        <v>1</v>
      </c>
      <c r="K58" s="59" t="s">
        <v>2</v>
      </c>
      <c r="L58" s="59" t="s">
        <v>3</v>
      </c>
      <c r="M58" s="61" t="s">
        <v>4</v>
      </c>
    </row>
    <row r="59" spans="1:21" s="24" customFormat="1" ht="15.95" customHeight="1" thickTop="1">
      <c r="A59" s="18" t="str">
        <f t="shared" ref="A59:D71" si="34">+A35</f>
        <v>AXA Equitable</v>
      </c>
      <c r="B59" s="19">
        <f t="shared" si="34"/>
        <v>0</v>
      </c>
      <c r="C59" s="19">
        <f t="shared" si="34"/>
        <v>0</v>
      </c>
      <c r="D59" s="19">
        <f t="shared" si="34"/>
        <v>1460</v>
      </c>
      <c r="E59" s="20">
        <f t="shared" ref="E59:E71" si="35">+D59+C59+B59</f>
        <v>1460</v>
      </c>
      <c r="F59" s="19">
        <f t="shared" ref="F59:H71" si="36">+F10</f>
        <v>0</v>
      </c>
      <c r="G59" s="19">
        <f t="shared" si="36"/>
        <v>0</v>
      </c>
      <c r="H59" s="19">
        <f t="shared" si="36"/>
        <v>36.694378999999998</v>
      </c>
      <c r="I59" s="20">
        <f t="shared" ref="I59:I71" si="37">+H59+G59+F59</f>
        <v>36.694378999999998</v>
      </c>
      <c r="J59" s="19">
        <f t="shared" ref="J59:J71" si="38">+F35</f>
        <v>0</v>
      </c>
      <c r="K59" s="19">
        <f t="shared" ref="K59:K71" si="39">+G35</f>
        <v>0</v>
      </c>
      <c r="L59" s="19">
        <f t="shared" ref="L59:L71" si="40">+H35</f>
        <v>1412.0775010163181</v>
      </c>
      <c r="M59" s="21">
        <f t="shared" ref="M59:M71" si="41">+L59+K59+J59</f>
        <v>1412.0775010163181</v>
      </c>
    </row>
    <row r="60" spans="1:21" s="24" customFormat="1" ht="15.95" customHeight="1">
      <c r="A60" s="18" t="str">
        <f t="shared" si="34"/>
        <v>Berkshire Hathaway Group (Sun)</v>
      </c>
      <c r="B60" s="19">
        <f t="shared" si="34"/>
        <v>0</v>
      </c>
      <c r="C60" s="19">
        <f t="shared" si="34"/>
        <v>0</v>
      </c>
      <c r="D60" s="19">
        <f t="shared" si="34"/>
        <v>14482</v>
      </c>
      <c r="E60" s="20">
        <f>+D60+C60+B60</f>
        <v>14482</v>
      </c>
      <c r="F60" s="19">
        <f t="shared" si="36"/>
        <v>0</v>
      </c>
      <c r="G60" s="19">
        <f t="shared" si="36"/>
        <v>0</v>
      </c>
      <c r="H60" s="19">
        <f t="shared" si="36"/>
        <v>2858</v>
      </c>
      <c r="I60" s="20">
        <f>+H60+G60+F60</f>
        <v>2858</v>
      </c>
      <c r="J60" s="19">
        <f t="shared" si="38"/>
        <v>0</v>
      </c>
      <c r="K60" s="19">
        <f t="shared" si="39"/>
        <v>0</v>
      </c>
      <c r="L60" s="19">
        <f t="shared" si="40"/>
        <v>16320</v>
      </c>
      <c r="M60" s="21">
        <f>+L60+K60+J60</f>
        <v>16320</v>
      </c>
    </row>
    <row r="61" spans="1:21" s="24" customFormat="1" ht="15.95" customHeight="1">
      <c r="A61" s="18" t="str">
        <f t="shared" si="34"/>
        <v>Canada Life</v>
      </c>
      <c r="B61" s="19">
        <f t="shared" si="34"/>
        <v>185</v>
      </c>
      <c r="C61" s="19">
        <f t="shared" si="34"/>
        <v>0</v>
      </c>
      <c r="D61" s="19">
        <f t="shared" si="34"/>
        <v>0</v>
      </c>
      <c r="E61" s="20">
        <f>+D61+C61+B61</f>
        <v>185</v>
      </c>
      <c r="F61" s="19">
        <f t="shared" si="36"/>
        <v>0</v>
      </c>
      <c r="G61" s="19">
        <f t="shared" si="36"/>
        <v>0</v>
      </c>
      <c r="H61" s="19">
        <f t="shared" si="36"/>
        <v>0</v>
      </c>
      <c r="I61" s="20">
        <f>+H61+G61+F61</f>
        <v>0</v>
      </c>
      <c r="J61" s="19">
        <f t="shared" si="38"/>
        <v>176</v>
      </c>
      <c r="K61" s="19">
        <f t="shared" si="39"/>
        <v>0</v>
      </c>
      <c r="L61" s="19">
        <f t="shared" si="40"/>
        <v>0</v>
      </c>
      <c r="M61" s="21">
        <f>+L61+K61+J61</f>
        <v>176</v>
      </c>
    </row>
    <row r="62" spans="1:21" s="24" customFormat="1" ht="15.95" customHeight="1">
      <c r="A62" s="18" t="str">
        <f t="shared" si="34"/>
        <v>Employers Re Corp.</v>
      </c>
      <c r="B62" s="19">
        <f t="shared" si="34"/>
        <v>27280</v>
      </c>
      <c r="C62" s="19">
        <f t="shared" si="34"/>
        <v>0</v>
      </c>
      <c r="D62" s="19">
        <f t="shared" si="34"/>
        <v>0</v>
      </c>
      <c r="E62" s="20">
        <f t="shared" si="35"/>
        <v>27280</v>
      </c>
      <c r="F62" s="19">
        <f t="shared" si="36"/>
        <v>0</v>
      </c>
      <c r="G62" s="19">
        <f t="shared" si="36"/>
        <v>0</v>
      </c>
      <c r="H62" s="19">
        <f t="shared" si="36"/>
        <v>0</v>
      </c>
      <c r="I62" s="20">
        <f t="shared" si="37"/>
        <v>0</v>
      </c>
      <c r="J62" s="19">
        <f t="shared" si="38"/>
        <v>25967</v>
      </c>
      <c r="K62" s="19">
        <f t="shared" si="39"/>
        <v>0</v>
      </c>
      <c r="L62" s="19">
        <f t="shared" si="40"/>
        <v>0</v>
      </c>
      <c r="M62" s="21">
        <f t="shared" si="41"/>
        <v>25967</v>
      </c>
    </row>
    <row r="63" spans="1:21" s="24" customFormat="1" ht="15.95" customHeight="1">
      <c r="A63" s="18" t="str">
        <f t="shared" si="34"/>
        <v>General Re Life</v>
      </c>
      <c r="B63" s="19">
        <f t="shared" si="34"/>
        <v>103.60769299699999</v>
      </c>
      <c r="C63" s="19">
        <f t="shared" si="34"/>
        <v>0</v>
      </c>
      <c r="D63" s="19">
        <f t="shared" si="34"/>
        <v>0</v>
      </c>
      <c r="E63" s="20">
        <f t="shared" si="35"/>
        <v>103.60769299699999</v>
      </c>
      <c r="F63" s="40">
        <f t="shared" si="36"/>
        <v>0</v>
      </c>
      <c r="G63" s="40">
        <f t="shared" si="36"/>
        <v>0</v>
      </c>
      <c r="H63" s="40">
        <f t="shared" si="36"/>
        <v>0</v>
      </c>
      <c r="I63" s="41">
        <f t="shared" si="37"/>
        <v>0</v>
      </c>
      <c r="J63" s="40">
        <f t="shared" si="38"/>
        <v>86.939319996999998</v>
      </c>
      <c r="K63" s="40">
        <f t="shared" si="39"/>
        <v>0</v>
      </c>
      <c r="L63" s="40">
        <f t="shared" si="40"/>
        <v>0</v>
      </c>
      <c r="M63" s="21">
        <f t="shared" si="41"/>
        <v>86.939319996999998</v>
      </c>
    </row>
    <row r="64" spans="1:21" s="24" customFormat="1" ht="15.95" customHeight="1">
      <c r="A64" s="18" t="str">
        <f t="shared" si="34"/>
        <v>Hannover Life Re (Canada)</v>
      </c>
      <c r="B64" s="19">
        <f t="shared" si="34"/>
        <v>1614</v>
      </c>
      <c r="C64" s="19">
        <f t="shared" si="34"/>
        <v>0</v>
      </c>
      <c r="D64" s="19">
        <f t="shared" si="34"/>
        <v>0</v>
      </c>
      <c r="E64" s="20">
        <f t="shared" si="35"/>
        <v>1614</v>
      </c>
      <c r="F64" s="19">
        <f t="shared" si="36"/>
        <v>5674</v>
      </c>
      <c r="G64" s="19">
        <f t="shared" si="36"/>
        <v>0</v>
      </c>
      <c r="H64" s="19">
        <f t="shared" si="36"/>
        <v>0</v>
      </c>
      <c r="I64" s="20">
        <f t="shared" si="37"/>
        <v>5674</v>
      </c>
      <c r="J64" s="19">
        <f t="shared" si="38"/>
        <v>7074</v>
      </c>
      <c r="K64" s="19">
        <f t="shared" si="39"/>
        <v>0</v>
      </c>
      <c r="L64" s="19">
        <f t="shared" si="40"/>
        <v>0</v>
      </c>
      <c r="M64" s="21">
        <f t="shared" si="41"/>
        <v>7074</v>
      </c>
    </row>
    <row r="65" spans="1:21" s="24" customFormat="1" ht="15.95" customHeight="1">
      <c r="A65" s="18" t="str">
        <f t="shared" si="34"/>
        <v>Munich Re (Canada)</v>
      </c>
      <c r="B65" s="19">
        <f t="shared" si="34"/>
        <v>473344.44</v>
      </c>
      <c r="C65" s="19">
        <f t="shared" si="34"/>
        <v>36884.099071999997</v>
      </c>
      <c r="D65" s="19">
        <f t="shared" si="34"/>
        <v>0</v>
      </c>
      <c r="E65" s="20">
        <f t="shared" ref="E65" si="42">+D65+C65+B65</f>
        <v>510228.53907200001</v>
      </c>
      <c r="F65" s="19">
        <f t="shared" si="36"/>
        <v>45570.000999999997</v>
      </c>
      <c r="G65" s="19">
        <f t="shared" si="36"/>
        <v>0</v>
      </c>
      <c r="H65" s="19">
        <f t="shared" si="36"/>
        <v>0</v>
      </c>
      <c r="I65" s="20">
        <f t="shared" ref="I65" si="43">+H65+G65+F65</f>
        <v>45570.000999999997</v>
      </c>
      <c r="J65" s="19">
        <f t="shared" si="38"/>
        <v>527005.65136000002</v>
      </c>
      <c r="K65" s="19">
        <f t="shared" si="39"/>
        <v>0</v>
      </c>
      <c r="L65" s="19">
        <f t="shared" si="40"/>
        <v>0</v>
      </c>
      <c r="M65" s="21">
        <f t="shared" ref="M65" si="44">+L65+K65+J65</f>
        <v>527005.65136000002</v>
      </c>
    </row>
    <row r="66" spans="1:21" s="24" customFormat="1" ht="15.95" customHeight="1">
      <c r="A66" s="18" t="str">
        <f t="shared" si="34"/>
        <v>Optimum Re (Canada)</v>
      </c>
      <c r="B66" s="19">
        <f t="shared" si="34"/>
        <v>64006</v>
      </c>
      <c r="C66" s="19">
        <f t="shared" si="34"/>
        <v>144</v>
      </c>
      <c r="D66" s="19">
        <f t="shared" si="34"/>
        <v>0</v>
      </c>
      <c r="E66" s="20">
        <f t="shared" si="35"/>
        <v>64150</v>
      </c>
      <c r="F66" s="19">
        <f t="shared" si="36"/>
        <v>11692</v>
      </c>
      <c r="G66" s="19">
        <f t="shared" si="36"/>
        <v>0</v>
      </c>
      <c r="H66" s="19">
        <f t="shared" si="36"/>
        <v>0</v>
      </c>
      <c r="I66" s="20">
        <f t="shared" si="37"/>
        <v>11692</v>
      </c>
      <c r="J66" s="19">
        <f t="shared" si="38"/>
        <v>71365</v>
      </c>
      <c r="K66" s="19">
        <f t="shared" si="39"/>
        <v>135</v>
      </c>
      <c r="L66" s="19">
        <f t="shared" si="40"/>
        <v>0</v>
      </c>
      <c r="M66" s="21">
        <f t="shared" si="41"/>
        <v>71500</v>
      </c>
    </row>
    <row r="67" spans="1:21" s="24" customFormat="1" ht="15.95" customHeight="1">
      <c r="A67" s="18" t="str">
        <f t="shared" si="34"/>
        <v>Pacific Life</v>
      </c>
      <c r="B67" s="19">
        <f t="shared" si="34"/>
        <v>0</v>
      </c>
      <c r="C67" s="19">
        <f t="shared" si="34"/>
        <v>0</v>
      </c>
      <c r="D67" s="19">
        <f t="shared" si="34"/>
        <v>10038.113722694749</v>
      </c>
      <c r="E67" s="20">
        <f t="shared" si="35"/>
        <v>10038.113722694749</v>
      </c>
      <c r="F67" s="19">
        <f t="shared" si="36"/>
        <v>0</v>
      </c>
      <c r="G67" s="19">
        <f t="shared" si="36"/>
        <v>0</v>
      </c>
      <c r="H67" s="19">
        <f t="shared" si="36"/>
        <v>4010.7042734254151</v>
      </c>
      <c r="I67" s="20">
        <f t="shared" si="37"/>
        <v>4010.7042734254151</v>
      </c>
      <c r="J67" s="19">
        <f t="shared" si="38"/>
        <v>0</v>
      </c>
      <c r="K67" s="19">
        <f t="shared" si="39"/>
        <v>0</v>
      </c>
      <c r="L67" s="19">
        <f t="shared" si="40"/>
        <v>11470.013422310543</v>
      </c>
      <c r="M67" s="21">
        <f t="shared" si="41"/>
        <v>11470.013422310543</v>
      </c>
    </row>
    <row r="68" spans="1:21" s="24" customFormat="1" ht="15.95" customHeight="1">
      <c r="A68" s="18" t="str">
        <f t="shared" si="34"/>
        <v>PartnerRe</v>
      </c>
      <c r="B68" s="19">
        <f t="shared" si="34"/>
        <v>80662</v>
      </c>
      <c r="C68" s="19">
        <f t="shared" si="34"/>
        <v>0</v>
      </c>
      <c r="D68" s="19">
        <f t="shared" si="34"/>
        <v>0</v>
      </c>
      <c r="E68" s="20">
        <f>+D68+C68+B68</f>
        <v>80662</v>
      </c>
      <c r="F68" s="19">
        <f t="shared" si="36"/>
        <v>23946</v>
      </c>
      <c r="G68" s="19">
        <f t="shared" si="36"/>
        <v>47</v>
      </c>
      <c r="H68" s="19">
        <f t="shared" si="36"/>
        <v>0</v>
      </c>
      <c r="I68" s="20">
        <f>+H68+G68+F68</f>
        <v>23993</v>
      </c>
      <c r="J68" s="19">
        <f t="shared" si="38"/>
        <v>98939</v>
      </c>
      <c r="K68" s="19">
        <f t="shared" si="39"/>
        <v>46</v>
      </c>
      <c r="L68" s="19">
        <f t="shared" si="40"/>
        <v>0</v>
      </c>
      <c r="M68" s="21">
        <f>+L68+K68+J68</f>
        <v>98985</v>
      </c>
    </row>
    <row r="69" spans="1:21" s="24" customFormat="1" ht="15.95" customHeight="1">
      <c r="A69" s="18" t="str">
        <f t="shared" si="34"/>
        <v>RGA Re (Canada)</v>
      </c>
      <c r="B69" s="19">
        <f t="shared" si="34"/>
        <v>476845</v>
      </c>
      <c r="C69" s="19">
        <f t="shared" si="34"/>
        <v>0</v>
      </c>
      <c r="D69" s="19">
        <f t="shared" si="34"/>
        <v>3574</v>
      </c>
      <c r="E69" s="20">
        <f t="shared" si="35"/>
        <v>480419</v>
      </c>
      <c r="F69" s="19">
        <f t="shared" si="36"/>
        <v>41609</v>
      </c>
      <c r="G69" s="19">
        <f t="shared" si="36"/>
        <v>18878</v>
      </c>
      <c r="H69" s="19">
        <f t="shared" si="36"/>
        <v>0</v>
      </c>
      <c r="I69" s="20">
        <f t="shared" si="37"/>
        <v>60487</v>
      </c>
      <c r="J69" s="19">
        <f t="shared" si="38"/>
        <v>490556</v>
      </c>
      <c r="K69" s="19">
        <f t="shared" si="39"/>
        <v>18878</v>
      </c>
      <c r="L69" s="19">
        <f t="shared" si="40"/>
        <v>3500</v>
      </c>
      <c r="M69" s="21">
        <f t="shared" si="41"/>
        <v>512934</v>
      </c>
    </row>
    <row r="70" spans="1:21" s="24" customFormat="1" ht="15.95" customHeight="1">
      <c r="A70" s="18" t="str">
        <f t="shared" si="34"/>
        <v>SCOR Global Life (Canada)</v>
      </c>
      <c r="B70" s="19">
        <f t="shared" si="34"/>
        <v>120003</v>
      </c>
      <c r="C70" s="19">
        <f t="shared" si="34"/>
        <v>0</v>
      </c>
      <c r="D70" s="19">
        <f t="shared" si="34"/>
        <v>0</v>
      </c>
      <c r="E70" s="20">
        <f t="shared" si="35"/>
        <v>120003</v>
      </c>
      <c r="F70" s="22">
        <f t="shared" si="36"/>
        <v>26767</v>
      </c>
      <c r="G70" s="19">
        <f t="shared" si="36"/>
        <v>0</v>
      </c>
      <c r="H70" s="19">
        <f t="shared" si="36"/>
        <v>0</v>
      </c>
      <c r="I70" s="20">
        <f t="shared" si="37"/>
        <v>26767</v>
      </c>
      <c r="J70" s="19">
        <f t="shared" si="38"/>
        <v>141623</v>
      </c>
      <c r="K70" s="19">
        <f t="shared" si="39"/>
        <v>0</v>
      </c>
      <c r="L70" s="19">
        <f t="shared" si="40"/>
        <v>0</v>
      </c>
      <c r="M70" s="21">
        <f t="shared" si="41"/>
        <v>141623</v>
      </c>
    </row>
    <row r="71" spans="1:21" s="24" customFormat="1" ht="15.95" customHeight="1" thickBot="1">
      <c r="A71" s="18" t="str">
        <f t="shared" si="34"/>
        <v xml:space="preserve">Swiss Re </v>
      </c>
      <c r="B71" s="19">
        <f t="shared" si="34"/>
        <v>385339.61048575299</v>
      </c>
      <c r="C71" s="19">
        <f t="shared" si="34"/>
        <v>0</v>
      </c>
      <c r="D71" s="19">
        <f t="shared" si="34"/>
        <v>0</v>
      </c>
      <c r="E71" s="20">
        <f t="shared" si="35"/>
        <v>385339.61048575299</v>
      </c>
      <c r="F71" s="19">
        <f t="shared" si="36"/>
        <v>16122.948209941906</v>
      </c>
      <c r="G71" s="19">
        <f t="shared" si="36"/>
        <v>0</v>
      </c>
      <c r="H71" s="19">
        <f t="shared" si="36"/>
        <v>0</v>
      </c>
      <c r="I71" s="20">
        <f t="shared" si="37"/>
        <v>16122.948209941906</v>
      </c>
      <c r="J71" s="19">
        <f t="shared" si="38"/>
        <v>376884.76037459332</v>
      </c>
      <c r="K71" s="19">
        <f t="shared" si="39"/>
        <v>0</v>
      </c>
      <c r="L71" s="19">
        <f t="shared" si="40"/>
        <v>0</v>
      </c>
      <c r="M71" s="21">
        <f t="shared" si="41"/>
        <v>376884.76037459332</v>
      </c>
    </row>
    <row r="72" spans="1:21" ht="15.95" customHeight="1" thickBot="1">
      <c r="A72" s="5" t="s">
        <v>8</v>
      </c>
      <c r="B72" s="6">
        <f t="shared" ref="B72:M72" si="45">SUM(B59:B71)</f>
        <v>1629382.65817875</v>
      </c>
      <c r="C72" s="6">
        <f t="shared" si="45"/>
        <v>37028.099071999997</v>
      </c>
      <c r="D72" s="6">
        <f t="shared" si="45"/>
        <v>29554.113722694747</v>
      </c>
      <c r="E72" s="7">
        <f t="shared" si="45"/>
        <v>1695964.870973445</v>
      </c>
      <c r="F72" s="6">
        <f t="shared" si="45"/>
        <v>171380.9492099419</v>
      </c>
      <c r="G72" s="6">
        <f t="shared" si="45"/>
        <v>18925</v>
      </c>
      <c r="H72" s="6">
        <f t="shared" si="45"/>
        <v>6905.3986524254151</v>
      </c>
      <c r="I72" s="6">
        <f t="shared" si="45"/>
        <v>197211.34786236734</v>
      </c>
      <c r="J72" s="12">
        <f t="shared" si="45"/>
        <v>1739677.3510545904</v>
      </c>
      <c r="K72" s="6">
        <f t="shared" si="45"/>
        <v>19059</v>
      </c>
      <c r="L72" s="6">
        <f t="shared" si="45"/>
        <v>32702.090923326861</v>
      </c>
      <c r="M72" s="13">
        <f t="shared" si="45"/>
        <v>1791438.4419779172</v>
      </c>
    </row>
    <row r="73" spans="1:21" ht="15.95" customHeight="1">
      <c r="A73" s="2" t="s">
        <v>12</v>
      </c>
      <c r="B73" s="1"/>
      <c r="C73" s="1"/>
      <c r="D73" s="1"/>
      <c r="E73" s="1"/>
      <c r="F73" s="1"/>
      <c r="G73" s="1"/>
      <c r="H73" s="1"/>
      <c r="I73" s="1"/>
      <c r="J73" s="1"/>
      <c r="K73" s="1"/>
      <c r="L73" s="1"/>
      <c r="M73" s="1"/>
      <c r="N73" s="1"/>
      <c r="O73" s="1"/>
      <c r="P73" s="1"/>
      <c r="Q73" s="4"/>
      <c r="R73" s="4"/>
      <c r="S73" s="4"/>
      <c r="T73" s="4"/>
      <c r="U73" s="4"/>
    </row>
    <row r="74" spans="1:21" ht="15.95" customHeight="1">
      <c r="A74" s="2" t="str">
        <f>+A50</f>
        <v xml:space="preserve"> </v>
      </c>
      <c r="B74" s="1"/>
      <c r="C74" s="1"/>
      <c r="D74" s="1"/>
      <c r="E74" s="1"/>
      <c r="F74" s="1"/>
      <c r="G74" s="1"/>
      <c r="H74" s="1"/>
      <c r="I74" s="1"/>
      <c r="J74" s="79"/>
      <c r="K74" s="79"/>
      <c r="L74" s="79"/>
      <c r="M74" s="79"/>
      <c r="N74" s="1"/>
      <c r="O74" s="1"/>
      <c r="P74" s="1"/>
      <c r="Q74" s="1"/>
      <c r="R74" s="1"/>
      <c r="S74" s="1"/>
      <c r="T74" s="1"/>
      <c r="U74" s="1"/>
    </row>
    <row r="75" spans="1:21" ht="15.95" customHeight="1">
      <c r="A75" s="1"/>
      <c r="B75" s="1"/>
      <c r="C75" s="1"/>
      <c r="D75" s="1"/>
      <c r="E75" s="1"/>
      <c r="F75" s="1"/>
      <c r="G75" s="1"/>
      <c r="H75" s="1"/>
      <c r="I75" s="1"/>
      <c r="J75" s="1"/>
      <c r="K75" s="1"/>
      <c r="L75" s="1"/>
      <c r="M75" s="1"/>
      <c r="N75" s="1"/>
      <c r="O75" s="1"/>
      <c r="P75" s="1"/>
      <c r="Q75" s="1"/>
      <c r="R75" s="1"/>
      <c r="S75" s="1"/>
      <c r="T75" s="1"/>
      <c r="U75" s="1"/>
    </row>
    <row r="76" spans="1:21" ht="15.95" customHeight="1">
      <c r="A76" s="1"/>
      <c r="B76" s="1"/>
      <c r="C76" s="1"/>
      <c r="D76" s="1"/>
      <c r="E76" s="1"/>
      <c r="F76" s="1"/>
      <c r="G76" s="1"/>
      <c r="H76" s="1"/>
      <c r="I76" s="1"/>
      <c r="J76" s="1"/>
      <c r="K76" s="1"/>
      <c r="L76" s="1"/>
      <c r="M76" s="1"/>
      <c r="N76" s="1"/>
      <c r="O76" s="1"/>
      <c r="P76" s="1"/>
      <c r="Q76" s="1"/>
      <c r="R76" s="1"/>
      <c r="S76" s="1"/>
      <c r="T76" s="1"/>
      <c r="U76" s="1"/>
    </row>
    <row r="77" spans="1:21" ht="15.95" customHeight="1">
      <c r="A77" s="1"/>
      <c r="B77" s="1"/>
      <c r="C77" s="1"/>
      <c r="D77" s="1"/>
      <c r="E77" s="1"/>
      <c r="F77" s="1"/>
      <c r="G77" s="1"/>
      <c r="H77" s="1"/>
      <c r="I77" s="1"/>
      <c r="J77" s="1"/>
      <c r="K77" s="1"/>
      <c r="L77" s="1"/>
      <c r="M77" s="1"/>
      <c r="N77" s="1"/>
      <c r="O77" s="1"/>
      <c r="P77" s="1"/>
      <c r="Q77" s="1"/>
      <c r="R77" s="1"/>
      <c r="S77" s="1"/>
      <c r="T77" s="1"/>
      <c r="U77" s="1"/>
    </row>
    <row r="78" spans="1:21" ht="15.95" customHeight="1">
      <c r="A78" s="1"/>
      <c r="B78" s="1"/>
      <c r="C78" s="1"/>
      <c r="D78" s="1"/>
      <c r="E78" s="1"/>
      <c r="F78" s="1"/>
      <c r="G78" s="1"/>
      <c r="H78" s="1"/>
      <c r="I78" s="1"/>
      <c r="J78" s="1"/>
      <c r="K78" s="1"/>
      <c r="L78" s="1"/>
      <c r="M78" s="1"/>
      <c r="N78" s="1"/>
      <c r="O78" s="1"/>
      <c r="P78" s="1"/>
      <c r="Q78" s="1"/>
      <c r="R78" s="1"/>
      <c r="S78" s="1"/>
      <c r="T78" s="1"/>
      <c r="U78" s="1"/>
    </row>
    <row r="79" spans="1:21" ht="15.95" customHeight="1">
      <c r="A79" s="1"/>
      <c r="B79" s="1"/>
      <c r="C79" s="1"/>
      <c r="D79" s="1"/>
      <c r="E79" s="1"/>
      <c r="F79" s="1"/>
      <c r="G79" s="1"/>
      <c r="H79" s="1"/>
      <c r="I79" s="1"/>
      <c r="J79" s="1"/>
      <c r="K79" s="1"/>
      <c r="L79" s="1"/>
      <c r="M79" s="1"/>
      <c r="N79" s="1"/>
      <c r="O79" s="1"/>
      <c r="P79" s="1"/>
      <c r="Q79" s="1"/>
      <c r="R79" s="1"/>
      <c r="S79" s="1"/>
      <c r="T79" s="1"/>
      <c r="U79" s="1"/>
    </row>
    <row r="80" spans="1:21" ht="15.95" customHeight="1">
      <c r="A80" s="1"/>
      <c r="B80" s="1"/>
      <c r="C80" s="1"/>
      <c r="D80" s="1"/>
      <c r="E80" s="1"/>
      <c r="F80" s="1"/>
      <c r="G80" s="1"/>
      <c r="H80" s="1"/>
      <c r="I80" s="1"/>
      <c r="J80" s="1"/>
      <c r="K80" s="1"/>
      <c r="L80" s="1"/>
      <c r="M80" s="1"/>
      <c r="N80" s="1"/>
      <c r="O80" s="1"/>
      <c r="P80" s="1"/>
      <c r="Q80" s="1"/>
      <c r="R80" s="1"/>
      <c r="S80" s="1"/>
      <c r="T80" s="1"/>
      <c r="U80" s="1"/>
    </row>
    <row r="81" spans="1:21" ht="15.95" customHeight="1">
      <c r="A81" s="1"/>
      <c r="B81" s="1"/>
      <c r="C81" s="1"/>
      <c r="D81" s="1"/>
      <c r="E81" s="1"/>
      <c r="F81" s="1"/>
      <c r="G81" s="1"/>
      <c r="H81" s="1"/>
      <c r="I81" s="1"/>
      <c r="J81" s="1"/>
      <c r="K81" s="1"/>
      <c r="L81" s="1"/>
      <c r="M81" s="1"/>
      <c r="N81" s="1"/>
      <c r="O81" s="1"/>
      <c r="P81" s="1"/>
      <c r="Q81" s="1"/>
      <c r="R81" s="1"/>
      <c r="S81" s="1"/>
      <c r="T81" s="1"/>
      <c r="U81" s="1"/>
    </row>
    <row r="82" spans="1:21" ht="15.95" customHeight="1">
      <c r="A82" s="1"/>
      <c r="B82" s="1"/>
      <c r="C82" s="1"/>
      <c r="D82" s="1"/>
      <c r="E82" s="1"/>
      <c r="F82" s="1"/>
      <c r="G82" s="1"/>
      <c r="H82" s="1"/>
      <c r="I82" s="1"/>
      <c r="J82" s="1"/>
      <c r="K82" s="1"/>
      <c r="L82" s="1"/>
      <c r="M82" s="1"/>
      <c r="N82" s="1"/>
      <c r="O82" s="1"/>
      <c r="P82" s="1"/>
      <c r="Q82" s="1"/>
      <c r="R82" s="1"/>
      <c r="S82" s="1"/>
      <c r="T82" s="1"/>
      <c r="U82" s="1"/>
    </row>
    <row r="83" spans="1:21" ht="15.95" customHeight="1">
      <c r="A83" s="1"/>
      <c r="B83" s="1"/>
      <c r="C83" s="1"/>
      <c r="D83" s="1"/>
      <c r="E83" s="1"/>
      <c r="F83" s="1"/>
      <c r="G83" s="1"/>
      <c r="H83" s="1"/>
      <c r="I83" s="1"/>
      <c r="J83" s="1"/>
      <c r="K83" s="1"/>
      <c r="L83" s="1"/>
      <c r="M83" s="1"/>
      <c r="N83" s="1"/>
      <c r="O83" s="1"/>
      <c r="P83" s="1"/>
      <c r="Q83" s="1"/>
      <c r="R83" s="1"/>
      <c r="S83" s="1"/>
      <c r="T83" s="1"/>
      <c r="U83" s="1"/>
    </row>
    <row r="84" spans="1:21" ht="15.95" customHeight="1">
      <c r="A84" s="1"/>
      <c r="B84" s="1"/>
      <c r="C84" s="1"/>
      <c r="D84" s="1"/>
      <c r="E84" s="1"/>
      <c r="F84" s="1"/>
      <c r="G84" s="1"/>
      <c r="H84" s="1"/>
      <c r="I84" s="1"/>
      <c r="J84" s="1"/>
      <c r="K84" s="1"/>
      <c r="L84" s="1"/>
      <c r="M84" s="1"/>
      <c r="N84" s="1"/>
      <c r="O84" s="1"/>
      <c r="P84" s="1"/>
      <c r="Q84" s="1"/>
      <c r="R84" s="1"/>
      <c r="S84" s="1"/>
      <c r="T84" s="1"/>
      <c r="U84" s="1"/>
    </row>
    <row r="85" spans="1:21" ht="15.95" customHeight="1">
      <c r="A85" s="1"/>
      <c r="B85" s="1"/>
      <c r="C85" s="1"/>
      <c r="D85" s="1"/>
      <c r="E85" s="1"/>
      <c r="F85" s="1"/>
      <c r="G85" s="1"/>
      <c r="H85" s="1"/>
      <c r="I85" s="1"/>
      <c r="J85" s="1"/>
      <c r="K85" s="1"/>
      <c r="L85" s="1"/>
      <c r="M85" s="1"/>
      <c r="N85" s="1"/>
      <c r="O85" s="1"/>
      <c r="P85" s="1"/>
      <c r="Q85" s="1"/>
      <c r="R85" s="1"/>
      <c r="S85" s="1"/>
      <c r="T85" s="1"/>
      <c r="U85" s="1"/>
    </row>
  </sheetData>
  <sortState xmlns:xlrd2="http://schemas.microsoft.com/office/spreadsheetml/2017/richdata2" ref="A35:U47">
    <sortCondition ref="A35:A47"/>
  </sortState>
  <mergeCells count="23">
    <mergeCell ref="B7:I7"/>
    <mergeCell ref="B8:E8"/>
    <mergeCell ref="F8:I8"/>
    <mergeCell ref="N7:U7"/>
    <mergeCell ref="N8:Q8"/>
    <mergeCell ref="R8:U8"/>
    <mergeCell ref="J7:M7"/>
    <mergeCell ref="A4:U4"/>
    <mergeCell ref="A29:U29"/>
    <mergeCell ref="A53:M53"/>
    <mergeCell ref="B57:E57"/>
    <mergeCell ref="F57:I57"/>
    <mergeCell ref="J57:M57"/>
    <mergeCell ref="B32:I32"/>
    <mergeCell ref="B33:E33"/>
    <mergeCell ref="F33:I33"/>
    <mergeCell ref="J32:M32"/>
    <mergeCell ref="B56:E56"/>
    <mergeCell ref="F56:I56"/>
    <mergeCell ref="J56:M56"/>
    <mergeCell ref="N32:U32"/>
    <mergeCell ref="N33:Q33"/>
    <mergeCell ref="R33:U33"/>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&amp;Rpage &amp;P of &amp;N
&amp;D</oddFooter>
  </headerFooter>
  <rowBreaks count="1" manualBreakCount="1">
    <brk id="5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0"/>
  <sheetViews>
    <sheetView zoomScaleNormal="100" workbookViewId="0"/>
  </sheetViews>
  <sheetFormatPr defaultRowHeight="15.95" customHeight="1"/>
  <cols>
    <col min="1" max="1" width="33.140625" customWidth="1"/>
    <col min="2" max="2" width="11.28515625" bestFit="1" customWidth="1"/>
    <col min="3" max="3" width="10.5703125" bestFit="1" customWidth="1"/>
    <col min="5" max="5" width="10.140625" customWidth="1"/>
    <col min="6" max="6" width="9.7109375" customWidth="1"/>
    <col min="7" max="7" width="11.42578125" customWidth="1"/>
    <col min="8" max="8" width="10.42578125" customWidth="1"/>
    <col min="9" max="9" width="10.7109375" customWidth="1"/>
    <col min="10" max="10" width="12.28515625" customWidth="1"/>
    <col min="12" max="12" width="10.7109375" customWidth="1"/>
    <col min="15" max="15" width="9.85546875" customWidth="1"/>
    <col min="21" max="21" width="11.28515625" customWidth="1"/>
    <col min="22" max="23" width="9.7109375" bestFit="1" customWidth="1"/>
  </cols>
  <sheetData>
    <row r="1" spans="1:23" ht="15.95" customHeight="1">
      <c r="A1" s="1"/>
      <c r="B1" s="23"/>
      <c r="C1" s="1"/>
      <c r="D1" s="1"/>
      <c r="E1" s="1"/>
      <c r="F1" s="1"/>
      <c r="G1" s="1"/>
      <c r="H1" s="1"/>
      <c r="I1" s="1"/>
      <c r="J1" s="1"/>
      <c r="K1" s="1"/>
      <c r="L1" s="1"/>
      <c r="M1" s="1"/>
      <c r="N1" s="1"/>
      <c r="O1" s="1"/>
      <c r="P1" s="1"/>
      <c r="Q1" s="1"/>
      <c r="R1" s="1"/>
      <c r="S1" s="1"/>
      <c r="T1" s="1"/>
      <c r="U1" s="1"/>
      <c r="V1" s="1"/>
      <c r="W1" s="1"/>
    </row>
    <row r="2" spans="1:23" ht="15.95" customHeight="1">
      <c r="A2" s="1"/>
      <c r="B2" s="1"/>
      <c r="C2" s="1"/>
      <c r="D2" s="1"/>
      <c r="E2" s="1"/>
      <c r="F2" s="1"/>
      <c r="G2" s="1"/>
      <c r="H2" s="1"/>
      <c r="I2" s="1"/>
      <c r="J2" s="1"/>
      <c r="K2" s="1"/>
      <c r="L2" s="1"/>
      <c r="M2" s="1"/>
      <c r="N2" s="1"/>
      <c r="O2" s="1"/>
      <c r="P2" s="1"/>
      <c r="Q2" s="1"/>
      <c r="R2" s="1"/>
      <c r="S2" s="1"/>
      <c r="T2" s="1"/>
      <c r="U2" s="1"/>
      <c r="V2" s="1"/>
      <c r="W2" s="1"/>
    </row>
    <row r="3" spans="1:23" ht="15.95" customHeight="1">
      <c r="A3" s="100" t="s">
        <v>48</v>
      </c>
      <c r="B3" s="100"/>
      <c r="C3" s="100"/>
      <c r="D3" s="100"/>
      <c r="E3" s="100"/>
      <c r="F3" s="100"/>
      <c r="G3" s="100"/>
      <c r="H3" s="100"/>
      <c r="I3" s="100"/>
      <c r="J3" s="100"/>
      <c r="K3" s="100"/>
      <c r="L3" s="100"/>
      <c r="M3" s="100"/>
      <c r="N3" s="100"/>
      <c r="O3" s="100"/>
      <c r="P3" s="100"/>
      <c r="Q3" s="100"/>
      <c r="R3" s="100"/>
      <c r="S3" s="1"/>
      <c r="T3" s="1"/>
      <c r="U3" s="1"/>
      <c r="V3" s="1"/>
      <c r="W3" s="1"/>
    </row>
    <row r="4" spans="1:23" ht="15.95" customHeight="1" thickBot="1">
      <c r="A4" s="1"/>
      <c r="B4" s="1"/>
      <c r="C4" s="2"/>
      <c r="D4" s="2"/>
      <c r="E4" s="1"/>
      <c r="F4" s="1"/>
      <c r="G4" s="1"/>
      <c r="H4" s="1"/>
      <c r="I4" s="1"/>
      <c r="J4" s="1"/>
      <c r="K4" s="1"/>
      <c r="L4" s="1"/>
      <c r="M4" s="1"/>
      <c r="N4" s="1"/>
      <c r="O4" s="1"/>
      <c r="P4" s="1"/>
      <c r="Q4" s="1"/>
      <c r="R4" s="1"/>
      <c r="S4" s="1"/>
      <c r="T4" s="1"/>
      <c r="U4" s="1"/>
      <c r="V4" s="1"/>
      <c r="W4" s="1"/>
    </row>
    <row r="5" spans="1:23" ht="15.95" customHeight="1">
      <c r="A5" s="48" t="s">
        <v>12</v>
      </c>
      <c r="B5" s="49"/>
      <c r="C5" s="49"/>
      <c r="D5" s="49"/>
      <c r="E5" s="49"/>
      <c r="F5" s="49"/>
      <c r="G5" s="49"/>
      <c r="H5" s="49"/>
      <c r="I5" s="49"/>
      <c r="J5" s="49"/>
      <c r="K5" s="49"/>
      <c r="L5" s="49"/>
      <c r="M5" s="49"/>
      <c r="N5" s="49"/>
      <c r="O5" s="49"/>
      <c r="P5" s="49"/>
      <c r="Q5" s="49"/>
      <c r="R5" s="64"/>
    </row>
    <row r="6" spans="1:23" ht="15.95" customHeight="1">
      <c r="A6" s="54"/>
      <c r="B6" s="95" t="s">
        <v>39</v>
      </c>
      <c r="C6" s="96"/>
      <c r="D6" s="96"/>
      <c r="E6" s="96"/>
      <c r="F6" s="96"/>
      <c r="G6" s="96"/>
      <c r="H6" s="96"/>
      <c r="I6" s="98"/>
      <c r="J6" s="65"/>
      <c r="K6" s="95" t="s">
        <v>38</v>
      </c>
      <c r="L6" s="96"/>
      <c r="M6" s="96"/>
      <c r="N6" s="96"/>
      <c r="O6" s="96"/>
      <c r="P6" s="96"/>
      <c r="Q6" s="96"/>
      <c r="R6" s="101"/>
    </row>
    <row r="7" spans="1:23" ht="15.95" customHeight="1">
      <c r="A7" s="54"/>
      <c r="B7" s="95">
        <f>+'usord '!C8</f>
        <v>2017</v>
      </c>
      <c r="C7" s="96"/>
      <c r="D7" s="96"/>
      <c r="E7" s="98"/>
      <c r="F7" s="95">
        <f>+'usord '!G8</f>
        <v>2018</v>
      </c>
      <c r="G7" s="96"/>
      <c r="H7" s="96"/>
      <c r="I7" s="98"/>
      <c r="J7" s="66" t="s">
        <v>5</v>
      </c>
      <c r="K7" s="95">
        <f>+B7</f>
        <v>2017</v>
      </c>
      <c r="L7" s="96"/>
      <c r="M7" s="96"/>
      <c r="N7" s="98"/>
      <c r="O7" s="95">
        <f>+F7</f>
        <v>2018</v>
      </c>
      <c r="P7" s="96"/>
      <c r="Q7" s="96"/>
      <c r="R7" s="101"/>
    </row>
    <row r="8" spans="1:23" ht="15.95" customHeight="1" thickBot="1">
      <c r="A8" s="58" t="s">
        <v>0</v>
      </c>
      <c r="B8" s="59" t="s">
        <v>30</v>
      </c>
      <c r="C8" s="59" t="s">
        <v>29</v>
      </c>
      <c r="D8" s="59" t="s">
        <v>21</v>
      </c>
      <c r="E8" s="60" t="s">
        <v>4</v>
      </c>
      <c r="F8" s="59" t="s">
        <v>30</v>
      </c>
      <c r="G8" s="59" t="s">
        <v>29</v>
      </c>
      <c r="H8" s="59" t="s">
        <v>21</v>
      </c>
      <c r="I8" s="59" t="s">
        <v>4</v>
      </c>
      <c r="J8" s="67" t="s">
        <v>6</v>
      </c>
      <c r="K8" s="59" t="s">
        <v>30</v>
      </c>
      <c r="L8" s="59" t="s">
        <v>29</v>
      </c>
      <c r="M8" s="59" t="s">
        <v>21</v>
      </c>
      <c r="N8" s="60" t="s">
        <v>4</v>
      </c>
      <c r="O8" s="59" t="s">
        <v>30</v>
      </c>
      <c r="P8" s="59" t="s">
        <v>29</v>
      </c>
      <c r="Q8" s="59" t="s">
        <v>21</v>
      </c>
      <c r="R8" s="68" t="s">
        <v>4</v>
      </c>
    </row>
    <row r="9" spans="1:23" ht="15.95" customHeight="1" thickTop="1">
      <c r="A9" s="18" t="s">
        <v>32</v>
      </c>
      <c r="B9" s="39">
        <v>0</v>
      </c>
      <c r="C9" s="39">
        <v>0</v>
      </c>
      <c r="D9" s="46">
        <v>0</v>
      </c>
      <c r="E9" s="20">
        <f t="shared" ref="E9:E21" si="0">SUM(B9:D9)</f>
        <v>0</v>
      </c>
      <c r="F9" s="39">
        <v>0</v>
      </c>
      <c r="G9" s="39">
        <v>0</v>
      </c>
      <c r="H9" s="46">
        <v>0</v>
      </c>
      <c r="I9" s="19">
        <f t="shared" ref="I9:I21" si="1">SUM(F9:H9)</f>
        <v>0</v>
      </c>
      <c r="J9" s="76">
        <f>IF(+E9&gt;0,(+I9-E9)/E9,0)</f>
        <v>0</v>
      </c>
      <c r="K9" s="34">
        <f t="shared" ref="K9:K21" si="2">IF(B$22 &gt; 0,B9/ B$22,0)</f>
        <v>0</v>
      </c>
      <c r="L9" s="34">
        <f t="shared" ref="L9:L21" si="3">IF(C$22 &gt; 0,C9/ C$22,0)</f>
        <v>0</v>
      </c>
      <c r="M9" s="34">
        <f>IF(D$22&gt;0, D9/D$22, 0)</f>
        <v>0</v>
      </c>
      <c r="N9" s="70">
        <f t="shared" ref="N9:N21" si="4">+E9/$E$22</f>
        <v>0</v>
      </c>
      <c r="O9" s="34">
        <f t="shared" ref="O9:O21" si="5">+F9/$F$22</f>
        <v>0</v>
      </c>
      <c r="P9" s="34">
        <f t="shared" ref="P9:P21" si="6">IF(G$22 &gt; 0,G9/ G$22,0)</f>
        <v>0</v>
      </c>
      <c r="Q9" s="34">
        <f t="shared" ref="Q9:Q21" si="7">IF(H$22 &gt; 0,H9/ H$22,0)</f>
        <v>0</v>
      </c>
      <c r="R9" s="77">
        <f t="shared" ref="R9:R21" si="8">+I9/$I$22</f>
        <v>0</v>
      </c>
    </row>
    <row r="10" spans="1:23" ht="15.95" customHeight="1">
      <c r="A10" s="18" t="s">
        <v>14</v>
      </c>
      <c r="B10" s="39">
        <v>0</v>
      </c>
      <c r="C10" s="39">
        <v>0</v>
      </c>
      <c r="D10" s="39">
        <v>0</v>
      </c>
      <c r="E10" s="20">
        <f t="shared" si="0"/>
        <v>0</v>
      </c>
      <c r="F10" s="39">
        <v>0</v>
      </c>
      <c r="G10" s="39">
        <v>0</v>
      </c>
      <c r="H10" s="39">
        <v>0</v>
      </c>
      <c r="I10" s="19">
        <f t="shared" si="1"/>
        <v>0</v>
      </c>
      <c r="J10" s="76">
        <f>IF(+E10&gt;0,(+I10-E10)/E10,0)</f>
        <v>0</v>
      </c>
      <c r="K10" s="34">
        <f t="shared" si="2"/>
        <v>0</v>
      </c>
      <c r="L10" s="34">
        <f t="shared" si="3"/>
        <v>0</v>
      </c>
      <c r="M10" s="34">
        <f t="shared" ref="M10:M20" si="9">IF(D$22&gt;0, D10/D$22, 0)</f>
        <v>0</v>
      </c>
      <c r="N10" s="70">
        <f t="shared" si="4"/>
        <v>0</v>
      </c>
      <c r="O10" s="34">
        <f t="shared" si="5"/>
        <v>0</v>
      </c>
      <c r="P10" s="34">
        <f t="shared" si="6"/>
        <v>0</v>
      </c>
      <c r="Q10" s="34">
        <f t="shared" si="7"/>
        <v>0</v>
      </c>
      <c r="R10" s="77">
        <f t="shared" si="8"/>
        <v>0</v>
      </c>
    </row>
    <row r="11" spans="1:23" s="24" customFormat="1" ht="15.95" customHeight="1">
      <c r="A11" s="18" t="s">
        <v>18</v>
      </c>
      <c r="B11" s="44">
        <v>0</v>
      </c>
      <c r="C11" s="44">
        <v>0</v>
      </c>
      <c r="D11" s="44">
        <v>0</v>
      </c>
      <c r="E11" s="41">
        <f t="shared" si="0"/>
        <v>0</v>
      </c>
      <c r="F11" s="44">
        <v>0</v>
      </c>
      <c r="G11" s="44">
        <v>0</v>
      </c>
      <c r="H11" s="44">
        <v>0</v>
      </c>
      <c r="I11" s="40">
        <f t="shared" si="1"/>
        <v>0</v>
      </c>
      <c r="J11" s="76">
        <v>0</v>
      </c>
      <c r="K11" s="34">
        <f t="shared" si="2"/>
        <v>0</v>
      </c>
      <c r="L11" s="34">
        <f t="shared" si="3"/>
        <v>0</v>
      </c>
      <c r="M11" s="34">
        <f t="shared" si="9"/>
        <v>0</v>
      </c>
      <c r="N11" s="70">
        <f t="shared" si="4"/>
        <v>0</v>
      </c>
      <c r="O11" s="34">
        <f t="shared" si="5"/>
        <v>0</v>
      </c>
      <c r="P11" s="34">
        <f t="shared" si="6"/>
        <v>0</v>
      </c>
      <c r="Q11" s="34">
        <f t="shared" si="7"/>
        <v>0</v>
      </c>
      <c r="R11" s="77">
        <f t="shared" si="8"/>
        <v>0</v>
      </c>
      <c r="S11"/>
      <c r="T11"/>
      <c r="U11"/>
      <c r="V11"/>
      <c r="W11"/>
    </row>
    <row r="12" spans="1:23" s="24" customFormat="1" ht="15.95" customHeight="1">
      <c r="A12" s="18" t="s">
        <v>22</v>
      </c>
      <c r="B12" s="39">
        <v>2065</v>
      </c>
      <c r="C12" s="39">
        <v>0</v>
      </c>
      <c r="D12" s="39">
        <v>0</v>
      </c>
      <c r="E12" s="20">
        <f t="shared" si="0"/>
        <v>2065</v>
      </c>
      <c r="F12" s="39">
        <v>2857</v>
      </c>
      <c r="G12" s="39">
        <v>0</v>
      </c>
      <c r="H12" s="39">
        <v>0</v>
      </c>
      <c r="I12" s="19">
        <f t="shared" si="1"/>
        <v>2857</v>
      </c>
      <c r="J12" s="76">
        <f t="shared" ref="J12:J22" si="10">IF(+E12&gt;0,(+I12-E12)/E12,0)</f>
        <v>0.38353510895883774</v>
      </c>
      <c r="K12" s="34">
        <f t="shared" si="2"/>
        <v>0.28518160475072502</v>
      </c>
      <c r="L12" s="34">
        <f t="shared" si="3"/>
        <v>0</v>
      </c>
      <c r="M12" s="34">
        <f t="shared" si="9"/>
        <v>0</v>
      </c>
      <c r="N12" s="70">
        <f t="shared" si="4"/>
        <v>7.2374623669481039E-3</v>
      </c>
      <c r="O12" s="34">
        <f t="shared" si="5"/>
        <v>0.11408833160290711</v>
      </c>
      <c r="P12" s="34">
        <f t="shared" si="6"/>
        <v>0</v>
      </c>
      <c r="Q12" s="34">
        <f t="shared" si="7"/>
        <v>0</v>
      </c>
      <c r="R12" s="77">
        <f t="shared" si="8"/>
        <v>1.2782567032677128E-2</v>
      </c>
      <c r="S12"/>
      <c r="T12"/>
      <c r="U12"/>
      <c r="V12"/>
      <c r="W12"/>
    </row>
    <row r="13" spans="1:23" s="24" customFormat="1" ht="15.95" customHeight="1">
      <c r="A13" s="18" t="s">
        <v>31</v>
      </c>
      <c r="B13" s="39">
        <v>91</v>
      </c>
      <c r="C13" s="39">
        <v>0</v>
      </c>
      <c r="D13" s="39">
        <v>0</v>
      </c>
      <c r="E13" s="20">
        <f t="shared" si="0"/>
        <v>91</v>
      </c>
      <c r="F13" s="39">
        <v>294</v>
      </c>
      <c r="G13" s="39">
        <v>0</v>
      </c>
      <c r="H13" s="39">
        <v>0</v>
      </c>
      <c r="I13" s="19">
        <f t="shared" si="1"/>
        <v>294</v>
      </c>
      <c r="J13" s="76">
        <f t="shared" si="10"/>
        <v>2.2307692307692308</v>
      </c>
      <c r="K13" s="34">
        <f t="shared" si="2"/>
        <v>1.2567324955116697E-2</v>
      </c>
      <c r="L13" s="34">
        <f t="shared" si="3"/>
        <v>0</v>
      </c>
      <c r="M13" s="34">
        <f t="shared" si="9"/>
        <v>0</v>
      </c>
      <c r="N13" s="70">
        <f t="shared" si="4"/>
        <v>3.1893901956042491E-4</v>
      </c>
      <c r="O13" s="34">
        <f t="shared" si="5"/>
        <v>1.1740276335755931E-2</v>
      </c>
      <c r="P13" s="34">
        <f t="shared" si="6"/>
        <v>0</v>
      </c>
      <c r="Q13" s="34">
        <f t="shared" si="7"/>
        <v>0</v>
      </c>
      <c r="R13" s="77">
        <f t="shared" si="8"/>
        <v>1.3153919172583393E-3</v>
      </c>
      <c r="S13"/>
      <c r="T13"/>
      <c r="U13"/>
      <c r="V13"/>
      <c r="W13"/>
    </row>
    <row r="14" spans="1:23" s="24" customFormat="1" ht="15.95" customHeight="1">
      <c r="A14" s="18" t="s">
        <v>28</v>
      </c>
      <c r="B14" s="39">
        <v>586</v>
      </c>
      <c r="C14" s="39">
        <v>278080</v>
      </c>
      <c r="D14" s="39">
        <v>0</v>
      </c>
      <c r="E14" s="20">
        <f t="shared" si="0"/>
        <v>278666</v>
      </c>
      <c r="F14" s="39">
        <v>14259</v>
      </c>
      <c r="G14" s="39">
        <v>198426</v>
      </c>
      <c r="H14" s="39">
        <v>0</v>
      </c>
      <c r="I14" s="19">
        <f t="shared" si="1"/>
        <v>212685</v>
      </c>
      <c r="J14" s="76">
        <f t="shared" si="10"/>
        <v>-0.23677448989112415</v>
      </c>
      <c r="K14" s="34">
        <f t="shared" si="2"/>
        <v>8.0928048612070161E-2</v>
      </c>
      <c r="L14" s="34">
        <f t="shared" si="3"/>
        <v>1</v>
      </c>
      <c r="M14" s="34">
        <f t="shared" si="9"/>
        <v>0</v>
      </c>
      <c r="N14" s="70">
        <f t="shared" si="4"/>
        <v>0.97667539367939971</v>
      </c>
      <c r="O14" s="34">
        <f t="shared" si="5"/>
        <v>0.56940340228416264</v>
      </c>
      <c r="P14" s="34">
        <f t="shared" si="6"/>
        <v>1</v>
      </c>
      <c r="Q14" s="34">
        <f t="shared" si="7"/>
        <v>0</v>
      </c>
      <c r="R14" s="77">
        <f t="shared" si="8"/>
        <v>0.95157867320438738</v>
      </c>
      <c r="S14"/>
      <c r="T14"/>
      <c r="U14"/>
      <c r="V14"/>
      <c r="W14"/>
    </row>
    <row r="15" spans="1:23" s="24" customFormat="1" ht="15.95" customHeight="1">
      <c r="A15" s="18" t="s">
        <v>7</v>
      </c>
      <c r="B15" s="39">
        <v>0</v>
      </c>
      <c r="C15" s="39">
        <v>0</v>
      </c>
      <c r="D15" s="39">
        <v>0</v>
      </c>
      <c r="E15" s="20">
        <f t="shared" si="0"/>
        <v>0</v>
      </c>
      <c r="F15" s="39">
        <v>0</v>
      </c>
      <c r="G15" s="39">
        <v>0</v>
      </c>
      <c r="H15" s="39">
        <v>0</v>
      </c>
      <c r="I15" s="19">
        <f t="shared" si="1"/>
        <v>0</v>
      </c>
      <c r="J15" s="76">
        <f t="shared" si="10"/>
        <v>0</v>
      </c>
      <c r="K15" s="34">
        <f t="shared" si="2"/>
        <v>0</v>
      </c>
      <c r="L15" s="34">
        <f t="shared" si="3"/>
        <v>0</v>
      </c>
      <c r="M15" s="34">
        <f t="shared" si="9"/>
        <v>0</v>
      </c>
      <c r="N15" s="70">
        <f t="shared" si="4"/>
        <v>0</v>
      </c>
      <c r="O15" s="34">
        <f t="shared" si="5"/>
        <v>0</v>
      </c>
      <c r="P15" s="34">
        <f t="shared" si="6"/>
        <v>0</v>
      </c>
      <c r="Q15" s="34">
        <f t="shared" si="7"/>
        <v>0</v>
      </c>
      <c r="R15" s="77">
        <f t="shared" si="8"/>
        <v>0</v>
      </c>
      <c r="S15"/>
      <c r="T15"/>
      <c r="U15"/>
      <c r="V15"/>
      <c r="W15"/>
    </row>
    <row r="16" spans="1:23" s="24" customFormat="1" ht="15.95" customHeight="1">
      <c r="A16" s="18" t="s">
        <v>19</v>
      </c>
      <c r="B16" s="39">
        <v>0</v>
      </c>
      <c r="C16" s="39">
        <v>0</v>
      </c>
      <c r="D16" s="39">
        <v>0</v>
      </c>
      <c r="E16" s="20">
        <f t="shared" si="0"/>
        <v>0</v>
      </c>
      <c r="F16" s="39">
        <v>0</v>
      </c>
      <c r="G16" s="39">
        <v>0</v>
      </c>
      <c r="H16" s="39">
        <v>39.531210000000002</v>
      </c>
      <c r="I16" s="19">
        <f t="shared" si="1"/>
        <v>39.531210000000002</v>
      </c>
      <c r="J16" s="76">
        <f t="shared" si="10"/>
        <v>0</v>
      </c>
      <c r="K16" s="34">
        <f t="shared" si="2"/>
        <v>0</v>
      </c>
      <c r="L16" s="34">
        <f t="shared" si="3"/>
        <v>0</v>
      </c>
      <c r="M16" s="34">
        <f t="shared" si="9"/>
        <v>0</v>
      </c>
      <c r="N16" s="70">
        <f t="shared" si="4"/>
        <v>0</v>
      </c>
      <c r="O16" s="34">
        <f t="shared" si="5"/>
        <v>0</v>
      </c>
      <c r="P16" s="34">
        <f t="shared" si="6"/>
        <v>0</v>
      </c>
      <c r="Q16" s="34">
        <f t="shared" si="7"/>
        <v>1</v>
      </c>
      <c r="R16" s="77">
        <f t="shared" si="8"/>
        <v>1.7686746297089129E-4</v>
      </c>
      <c r="S16"/>
      <c r="T16"/>
      <c r="U16"/>
      <c r="V16"/>
      <c r="W16"/>
    </row>
    <row r="17" spans="1:23" s="24" customFormat="1" ht="15.95" customHeight="1">
      <c r="A17" s="18" t="s">
        <v>52</v>
      </c>
      <c r="B17" s="39">
        <v>0</v>
      </c>
      <c r="C17" s="39">
        <v>0</v>
      </c>
      <c r="D17" s="39">
        <v>0</v>
      </c>
      <c r="E17" s="20">
        <f t="shared" si="0"/>
        <v>0</v>
      </c>
      <c r="F17" s="39">
        <v>0</v>
      </c>
      <c r="G17" s="39">
        <v>0</v>
      </c>
      <c r="H17" s="39">
        <v>0</v>
      </c>
      <c r="I17" s="19">
        <f t="shared" si="1"/>
        <v>0</v>
      </c>
      <c r="J17" s="76">
        <f t="shared" si="10"/>
        <v>0</v>
      </c>
      <c r="K17" s="34">
        <f t="shared" si="2"/>
        <v>0</v>
      </c>
      <c r="L17" s="34">
        <f t="shared" si="3"/>
        <v>0</v>
      </c>
      <c r="M17" s="34">
        <f t="shared" si="9"/>
        <v>0</v>
      </c>
      <c r="N17" s="70">
        <f t="shared" si="4"/>
        <v>0</v>
      </c>
      <c r="O17" s="34">
        <f t="shared" si="5"/>
        <v>0</v>
      </c>
      <c r="P17" s="34">
        <f t="shared" si="6"/>
        <v>0</v>
      </c>
      <c r="Q17" s="34">
        <f t="shared" si="7"/>
        <v>0</v>
      </c>
      <c r="R17" s="77">
        <f t="shared" si="8"/>
        <v>0</v>
      </c>
      <c r="S17"/>
      <c r="T17"/>
      <c r="U17"/>
      <c r="V17"/>
      <c r="W17"/>
    </row>
    <row r="18" spans="1:23" s="24" customFormat="1" ht="15.95" customHeight="1">
      <c r="A18" s="18" t="s">
        <v>58</v>
      </c>
      <c r="B18" s="39">
        <v>4499</v>
      </c>
      <c r="C18" s="39">
        <v>0</v>
      </c>
      <c r="D18" s="39">
        <v>0</v>
      </c>
      <c r="E18" s="20">
        <f t="shared" si="0"/>
        <v>4499</v>
      </c>
      <c r="F18" s="39">
        <v>7632</v>
      </c>
      <c r="G18" s="39">
        <v>0</v>
      </c>
      <c r="H18" s="39">
        <v>0</v>
      </c>
      <c r="I18" s="19">
        <f t="shared" si="1"/>
        <v>7632</v>
      </c>
      <c r="J18" s="76">
        <f t="shared" si="10"/>
        <v>0.69637697266059129</v>
      </c>
      <c r="K18" s="34">
        <f t="shared" si="2"/>
        <v>0.62132302168208808</v>
      </c>
      <c r="L18" s="34">
        <f t="shared" si="3"/>
        <v>0</v>
      </c>
      <c r="M18" s="34">
        <f t="shared" si="9"/>
        <v>0</v>
      </c>
      <c r="N18" s="70">
        <f t="shared" si="4"/>
        <v>1.5768204934091777E-2</v>
      </c>
      <c r="O18" s="34">
        <f t="shared" si="5"/>
        <v>0.30476798977717434</v>
      </c>
      <c r="P18" s="34">
        <f t="shared" si="6"/>
        <v>0</v>
      </c>
      <c r="Q18" s="34">
        <f t="shared" si="7"/>
        <v>0</v>
      </c>
      <c r="R18" s="77">
        <f t="shared" si="8"/>
        <v>3.414650038270628E-2</v>
      </c>
      <c r="S18"/>
      <c r="T18"/>
      <c r="U18"/>
      <c r="V18"/>
      <c r="W18"/>
    </row>
    <row r="19" spans="1:23" s="24" customFormat="1" ht="15.95" customHeight="1">
      <c r="A19" s="18" t="s">
        <v>42</v>
      </c>
      <c r="B19" s="39">
        <v>0</v>
      </c>
      <c r="C19" s="39">
        <v>0</v>
      </c>
      <c r="D19" s="39">
        <v>0</v>
      </c>
      <c r="E19" s="20">
        <f t="shared" si="0"/>
        <v>0</v>
      </c>
      <c r="F19" s="39">
        <v>0</v>
      </c>
      <c r="G19" s="39">
        <v>0</v>
      </c>
      <c r="H19" s="39">
        <v>0</v>
      </c>
      <c r="I19" s="19">
        <f t="shared" si="1"/>
        <v>0</v>
      </c>
      <c r="J19" s="76">
        <f t="shared" si="10"/>
        <v>0</v>
      </c>
      <c r="K19" s="34">
        <f t="shared" si="2"/>
        <v>0</v>
      </c>
      <c r="L19" s="34">
        <f t="shared" si="3"/>
        <v>0</v>
      </c>
      <c r="M19" s="34">
        <f t="shared" si="9"/>
        <v>0</v>
      </c>
      <c r="N19" s="70">
        <f t="shared" si="4"/>
        <v>0</v>
      </c>
      <c r="O19" s="34">
        <f t="shared" si="5"/>
        <v>0</v>
      </c>
      <c r="P19" s="34">
        <f t="shared" si="6"/>
        <v>0</v>
      </c>
      <c r="Q19" s="34">
        <f t="shared" si="7"/>
        <v>0</v>
      </c>
      <c r="R19" s="77">
        <f t="shared" si="8"/>
        <v>0</v>
      </c>
      <c r="S19"/>
      <c r="T19"/>
      <c r="U19"/>
      <c r="V19"/>
      <c r="W19"/>
    </row>
    <row r="20" spans="1:23" s="24" customFormat="1" ht="15.95" customHeight="1">
      <c r="A20" s="18" t="s">
        <v>16</v>
      </c>
      <c r="B20" s="39">
        <v>0</v>
      </c>
      <c r="C20" s="39">
        <v>0</v>
      </c>
      <c r="D20" s="39">
        <v>0</v>
      </c>
      <c r="E20" s="20">
        <f t="shared" si="0"/>
        <v>0</v>
      </c>
      <c r="F20" s="44" t="s">
        <v>56</v>
      </c>
      <c r="G20" s="44" t="s">
        <v>56</v>
      </c>
      <c r="H20" s="44" t="s">
        <v>56</v>
      </c>
      <c r="I20" s="40" t="s">
        <v>56</v>
      </c>
      <c r="J20" s="87" t="s">
        <v>55</v>
      </c>
      <c r="K20" s="34">
        <f t="shared" si="2"/>
        <v>0</v>
      </c>
      <c r="L20" s="34">
        <f t="shared" si="3"/>
        <v>0</v>
      </c>
      <c r="M20" s="34">
        <f t="shared" si="9"/>
        <v>0</v>
      </c>
      <c r="N20" s="70">
        <f t="shared" si="4"/>
        <v>0</v>
      </c>
      <c r="O20" s="84" t="s">
        <v>55</v>
      </c>
      <c r="P20" s="84" t="s">
        <v>55</v>
      </c>
      <c r="Q20" s="84" t="s">
        <v>55</v>
      </c>
      <c r="R20" s="88" t="s">
        <v>55</v>
      </c>
      <c r="S20"/>
      <c r="T20"/>
      <c r="U20"/>
      <c r="V20"/>
      <c r="W20"/>
    </row>
    <row r="21" spans="1:23" s="24" customFormat="1" ht="15.95" customHeight="1" thickBot="1">
      <c r="A21" s="18" t="s">
        <v>13</v>
      </c>
      <c r="B21" s="39">
        <v>0</v>
      </c>
      <c r="C21" s="39">
        <v>0</v>
      </c>
      <c r="D21" s="39">
        <v>0</v>
      </c>
      <c r="E21" s="81">
        <f t="shared" si="0"/>
        <v>0</v>
      </c>
      <c r="F21" s="39">
        <v>0</v>
      </c>
      <c r="G21" s="39">
        <v>0</v>
      </c>
      <c r="H21" s="39">
        <v>0</v>
      </c>
      <c r="I21" s="19">
        <f t="shared" si="1"/>
        <v>0</v>
      </c>
      <c r="J21" s="76">
        <f t="shared" si="10"/>
        <v>0</v>
      </c>
      <c r="K21" s="34">
        <f t="shared" si="2"/>
        <v>0</v>
      </c>
      <c r="L21" s="34">
        <f t="shared" si="3"/>
        <v>0</v>
      </c>
      <c r="M21" s="34">
        <f>IF(D$22&gt;0, D20/D$22, 0)</f>
        <v>0</v>
      </c>
      <c r="N21" s="70">
        <f t="shared" si="4"/>
        <v>0</v>
      </c>
      <c r="O21" s="34">
        <f t="shared" si="5"/>
        <v>0</v>
      </c>
      <c r="P21" s="34">
        <f t="shared" si="6"/>
        <v>0</v>
      </c>
      <c r="Q21" s="34">
        <f t="shared" si="7"/>
        <v>0</v>
      </c>
      <c r="R21" s="77">
        <f t="shared" si="8"/>
        <v>0</v>
      </c>
      <c r="S21"/>
      <c r="T21"/>
      <c r="U21"/>
      <c r="V21"/>
      <c r="W21"/>
    </row>
    <row r="22" spans="1:23" ht="15.95" customHeight="1" thickBot="1">
      <c r="A22" s="5" t="s">
        <v>8</v>
      </c>
      <c r="B22" s="6">
        <f t="shared" ref="B22:I22" si="11">SUM(B9:B21)</f>
        <v>7241</v>
      </c>
      <c r="C22" s="6">
        <f t="shared" si="11"/>
        <v>278080</v>
      </c>
      <c r="D22" s="6">
        <f t="shared" si="11"/>
        <v>0</v>
      </c>
      <c r="E22" s="7">
        <f t="shared" si="11"/>
        <v>285321</v>
      </c>
      <c r="F22" s="6">
        <f t="shared" si="11"/>
        <v>25042</v>
      </c>
      <c r="G22" s="6">
        <f t="shared" si="11"/>
        <v>198426</v>
      </c>
      <c r="H22" s="6">
        <f t="shared" si="11"/>
        <v>39.531210000000002</v>
      </c>
      <c r="I22" s="6">
        <f t="shared" si="11"/>
        <v>223507.53120999999</v>
      </c>
      <c r="J22" s="78">
        <f t="shared" si="10"/>
        <v>-0.2166453530935333</v>
      </c>
      <c r="K22" s="8">
        <f t="shared" ref="K22:R22" si="12">SUM(K9:K21)</f>
        <v>1</v>
      </c>
      <c r="L22" s="8">
        <f t="shared" si="12"/>
        <v>1</v>
      </c>
      <c r="M22" s="8">
        <f t="shared" si="12"/>
        <v>0</v>
      </c>
      <c r="N22" s="9">
        <f t="shared" si="12"/>
        <v>1</v>
      </c>
      <c r="O22" s="8">
        <f t="shared" si="12"/>
        <v>1</v>
      </c>
      <c r="P22" s="8">
        <f t="shared" si="12"/>
        <v>1</v>
      </c>
      <c r="Q22" s="8">
        <f t="shared" si="12"/>
        <v>1</v>
      </c>
      <c r="R22" s="10">
        <f t="shared" si="12"/>
        <v>1</v>
      </c>
    </row>
    <row r="23" spans="1:23" ht="15.95" customHeight="1">
      <c r="A23" s="2"/>
      <c r="B23" s="1"/>
      <c r="C23" s="1"/>
      <c r="D23" s="1"/>
      <c r="E23" s="1"/>
      <c r="F23" s="1"/>
      <c r="G23" s="1"/>
      <c r="H23" s="1"/>
      <c r="I23" s="1"/>
      <c r="J23" s="1"/>
      <c r="K23" s="1"/>
      <c r="L23" s="1"/>
      <c r="M23" s="1"/>
      <c r="N23" s="1"/>
      <c r="O23" s="1"/>
      <c r="P23" s="1"/>
      <c r="Q23" s="1"/>
      <c r="R23" s="1"/>
      <c r="S23" s="1"/>
      <c r="T23" s="1"/>
      <c r="U23" s="1"/>
      <c r="V23" s="1"/>
      <c r="W23" s="1"/>
    </row>
    <row r="24" spans="1:23" ht="15.95" customHeight="1">
      <c r="A24" s="37"/>
      <c r="B24" s="1"/>
      <c r="C24" s="1"/>
      <c r="D24" s="1"/>
      <c r="E24" s="1"/>
      <c r="F24" s="1"/>
      <c r="G24" s="1"/>
      <c r="H24" s="1"/>
      <c r="I24" s="1"/>
      <c r="J24" s="1"/>
      <c r="K24" s="1"/>
      <c r="L24" s="1"/>
      <c r="M24" s="1"/>
      <c r="N24" s="1"/>
      <c r="O24" s="1"/>
      <c r="P24" s="1"/>
      <c r="Q24" s="1"/>
      <c r="R24" s="1"/>
      <c r="S24" s="1"/>
      <c r="T24" s="1"/>
      <c r="U24" s="1"/>
      <c r="V24" s="1"/>
      <c r="W24" s="1"/>
    </row>
    <row r="25" spans="1:23" ht="15.95" customHeight="1">
      <c r="A25" s="1"/>
      <c r="B25" s="1"/>
      <c r="C25" s="1"/>
      <c r="D25" s="1"/>
      <c r="E25" s="1"/>
      <c r="F25" s="1"/>
      <c r="G25" s="1"/>
      <c r="H25" s="1"/>
      <c r="I25" s="1"/>
      <c r="J25" s="1"/>
      <c r="K25" s="1"/>
      <c r="L25" s="1"/>
      <c r="M25" s="1"/>
      <c r="N25" s="1"/>
      <c r="O25" s="1"/>
      <c r="P25" s="1"/>
      <c r="Q25" s="1"/>
      <c r="R25" s="1"/>
      <c r="S25" s="1"/>
      <c r="T25" s="1"/>
      <c r="U25" s="1"/>
      <c r="V25" s="1"/>
      <c r="W25" s="1"/>
    </row>
    <row r="26" spans="1:23" ht="15.95" customHeight="1">
      <c r="A26" s="1"/>
      <c r="B26" s="1"/>
      <c r="C26" s="1"/>
      <c r="D26" s="1"/>
      <c r="E26" s="1"/>
      <c r="F26" s="1"/>
      <c r="G26" s="1"/>
      <c r="H26" s="1"/>
      <c r="I26" s="1"/>
      <c r="J26" s="1"/>
      <c r="K26" s="1"/>
      <c r="L26" s="1"/>
      <c r="M26" s="1"/>
      <c r="N26" s="1"/>
      <c r="O26" s="1"/>
      <c r="P26" s="1"/>
      <c r="Q26" s="1"/>
      <c r="R26" s="1"/>
      <c r="S26" s="1"/>
      <c r="T26" s="1"/>
      <c r="U26" s="1"/>
      <c r="V26" s="1"/>
      <c r="W26" s="1"/>
    </row>
    <row r="27" spans="1:23" ht="15.95" customHeight="1">
      <c r="A27" s="100" t="s">
        <v>49</v>
      </c>
      <c r="B27" s="100"/>
      <c r="C27" s="100"/>
      <c r="D27" s="100"/>
      <c r="E27" s="100"/>
      <c r="F27" s="100"/>
      <c r="G27" s="100"/>
      <c r="H27" s="100"/>
      <c r="I27" s="100"/>
      <c r="J27" s="100"/>
      <c r="K27" s="100"/>
      <c r="L27" s="100"/>
      <c r="M27" s="100"/>
      <c r="N27" s="100"/>
      <c r="O27" s="100"/>
      <c r="P27" s="100"/>
      <c r="Q27" s="100"/>
      <c r="R27" s="100"/>
      <c r="S27" s="1"/>
      <c r="T27" s="1"/>
      <c r="U27" s="1"/>
      <c r="V27" s="1"/>
      <c r="W27" s="1"/>
    </row>
    <row r="28" spans="1:23" ht="15.95" customHeight="1" thickBot="1">
      <c r="A28" s="1"/>
      <c r="B28" s="1"/>
      <c r="C28" s="2"/>
      <c r="D28" s="2"/>
      <c r="E28" s="1"/>
      <c r="F28" s="1"/>
      <c r="G28" s="1"/>
      <c r="H28" s="1"/>
      <c r="I28" s="1"/>
      <c r="J28" s="1"/>
      <c r="K28" s="1"/>
      <c r="L28" s="1"/>
      <c r="M28" s="1"/>
      <c r="N28" s="1"/>
      <c r="O28" s="1"/>
      <c r="P28" s="1"/>
      <c r="Q28" s="1"/>
      <c r="R28" s="1"/>
      <c r="S28" s="1"/>
      <c r="T28" s="1"/>
      <c r="U28" s="1"/>
      <c r="V28" s="1"/>
      <c r="W28" s="1"/>
    </row>
    <row r="29" spans="1:23" ht="15.95" customHeight="1">
      <c r="A29" s="48" t="s">
        <v>12</v>
      </c>
      <c r="B29" s="49"/>
      <c r="C29" s="49"/>
      <c r="D29" s="49"/>
      <c r="E29" s="49"/>
      <c r="F29" s="49"/>
      <c r="G29" s="49"/>
      <c r="H29" s="49"/>
      <c r="I29" s="49"/>
      <c r="J29" s="49"/>
      <c r="K29" s="49"/>
      <c r="L29" s="49"/>
      <c r="M29" s="49"/>
      <c r="N29" s="49"/>
      <c r="O29" s="49"/>
      <c r="P29" s="49"/>
      <c r="Q29" s="49"/>
      <c r="R29" s="64"/>
      <c r="S29" s="1"/>
      <c r="T29" s="1"/>
      <c r="U29" s="1"/>
      <c r="V29" s="1"/>
      <c r="W29" s="1"/>
    </row>
    <row r="30" spans="1:23" ht="15.95" customHeight="1">
      <c r="A30" s="54"/>
      <c r="B30" s="95" t="s">
        <v>40</v>
      </c>
      <c r="C30" s="96"/>
      <c r="D30" s="96"/>
      <c r="E30" s="96"/>
      <c r="F30" s="96"/>
      <c r="G30" s="96"/>
      <c r="H30" s="96"/>
      <c r="I30" s="98"/>
      <c r="J30" s="65"/>
      <c r="K30" s="95" t="s">
        <v>38</v>
      </c>
      <c r="L30" s="96"/>
      <c r="M30" s="96"/>
      <c r="N30" s="96"/>
      <c r="O30" s="96"/>
      <c r="P30" s="96"/>
      <c r="Q30" s="96"/>
      <c r="R30" s="101"/>
    </row>
    <row r="31" spans="1:23" ht="15.95" customHeight="1">
      <c r="A31" s="54"/>
      <c r="B31" s="95">
        <f>+B7</f>
        <v>2017</v>
      </c>
      <c r="C31" s="96"/>
      <c r="D31" s="96"/>
      <c r="E31" s="98"/>
      <c r="F31" s="95">
        <f>+F7</f>
        <v>2018</v>
      </c>
      <c r="G31" s="96"/>
      <c r="H31" s="96"/>
      <c r="I31" s="98"/>
      <c r="J31" s="66" t="s">
        <v>5</v>
      </c>
      <c r="K31" s="95">
        <f>+B31</f>
        <v>2017</v>
      </c>
      <c r="L31" s="96"/>
      <c r="M31" s="96"/>
      <c r="N31" s="98"/>
      <c r="O31" s="95">
        <f>+F31</f>
        <v>2018</v>
      </c>
      <c r="P31" s="96"/>
      <c r="Q31" s="96"/>
      <c r="R31" s="101"/>
    </row>
    <row r="32" spans="1:23" ht="15.95" customHeight="1" thickBot="1">
      <c r="A32" s="58" t="s">
        <v>0</v>
      </c>
      <c r="B32" s="59" t="s">
        <v>30</v>
      </c>
      <c r="C32" s="59" t="s">
        <v>29</v>
      </c>
      <c r="D32" s="59" t="s">
        <v>21</v>
      </c>
      <c r="E32" s="60" t="s">
        <v>4</v>
      </c>
      <c r="F32" s="59" t="s">
        <v>30</v>
      </c>
      <c r="G32" s="59" t="s">
        <v>29</v>
      </c>
      <c r="H32" s="59" t="s">
        <v>21</v>
      </c>
      <c r="I32" s="59" t="s">
        <v>4</v>
      </c>
      <c r="J32" s="67" t="s">
        <v>6</v>
      </c>
      <c r="K32" s="59" t="s">
        <v>30</v>
      </c>
      <c r="L32" s="59" t="s">
        <v>29</v>
      </c>
      <c r="M32" s="59" t="s">
        <v>21</v>
      </c>
      <c r="N32" s="60" t="s">
        <v>4</v>
      </c>
      <c r="O32" s="59" t="s">
        <v>30</v>
      </c>
      <c r="P32" s="59" t="s">
        <v>29</v>
      </c>
      <c r="Q32" s="59" t="s">
        <v>21</v>
      </c>
      <c r="R32" s="68" t="s">
        <v>4</v>
      </c>
    </row>
    <row r="33" spans="1:18" ht="15.95" customHeight="1" thickTop="1">
      <c r="A33" s="18" t="s">
        <v>32</v>
      </c>
      <c r="B33" s="38">
        <v>0</v>
      </c>
      <c r="C33" s="39">
        <v>0</v>
      </c>
      <c r="D33" s="39">
        <v>0</v>
      </c>
      <c r="E33" s="19">
        <f t="shared" ref="E33:E45" si="13">SUM(B33:D33)</f>
        <v>0</v>
      </c>
      <c r="F33" s="38">
        <v>0</v>
      </c>
      <c r="G33" s="39">
        <v>0</v>
      </c>
      <c r="H33" s="39">
        <v>28</v>
      </c>
      <c r="I33" s="19">
        <f t="shared" ref="I33:I45" si="14">SUM(F33:H33)</f>
        <v>28</v>
      </c>
      <c r="J33" s="76">
        <f t="shared" ref="J33:J45" si="15">IF(+E33&gt;0,(+I33-E33)/E33,0)</f>
        <v>0</v>
      </c>
      <c r="K33" s="34">
        <f t="shared" ref="K33:K45" si="16">+B33/$B$46</f>
        <v>0</v>
      </c>
      <c r="L33" s="34">
        <f t="shared" ref="L33:L45" si="17">+C33/$C$46</f>
        <v>0</v>
      </c>
      <c r="M33" s="34">
        <f>IF(D$22&gt;0, D33/D$22, 0)</f>
        <v>0</v>
      </c>
      <c r="N33" s="70">
        <f t="shared" ref="N33:N45" si="18">+E33/$E$46</f>
        <v>0</v>
      </c>
      <c r="O33" s="34">
        <f t="shared" ref="O33:O45" si="19">+F33/$F$46</f>
        <v>0</v>
      </c>
      <c r="P33" s="34">
        <f t="shared" ref="P33:P45" si="20">+G33/$G$46</f>
        <v>0</v>
      </c>
      <c r="Q33" s="34">
        <f>IF(H$46 &gt; 0,H33/H$46,0)</f>
        <v>1</v>
      </c>
      <c r="R33" s="77">
        <f t="shared" ref="R33:R45" si="21">+I33/$I$46</f>
        <v>5.2722867668897691E-6</v>
      </c>
    </row>
    <row r="34" spans="1:18" ht="15.95" customHeight="1">
      <c r="A34" s="18" t="s">
        <v>14</v>
      </c>
      <c r="B34" s="38">
        <v>892</v>
      </c>
      <c r="C34" s="39">
        <v>2005492</v>
      </c>
      <c r="D34" s="39">
        <v>0</v>
      </c>
      <c r="E34" s="19">
        <f t="shared" si="13"/>
        <v>2006384</v>
      </c>
      <c r="F34" s="38">
        <v>527</v>
      </c>
      <c r="G34" s="39">
        <v>2777387</v>
      </c>
      <c r="H34" s="39">
        <v>0</v>
      </c>
      <c r="I34" s="19">
        <f t="shared" si="14"/>
        <v>2777914</v>
      </c>
      <c r="J34" s="76">
        <f t="shared" si="15"/>
        <v>0.38453755612086221</v>
      </c>
      <c r="K34" s="34">
        <f t="shared" si="16"/>
        <v>1.148326857759837E-3</v>
      </c>
      <c r="L34" s="34">
        <f t="shared" si="17"/>
        <v>0.57929134101325486</v>
      </c>
      <c r="M34" s="34">
        <f t="shared" ref="M34:M44" si="22">IF(D$22&gt;0, D34/D$22, 0)</f>
        <v>0</v>
      </c>
      <c r="N34" s="70">
        <f t="shared" si="18"/>
        <v>0.47334253024128464</v>
      </c>
      <c r="O34" s="34">
        <f t="shared" si="19"/>
        <v>6.4221809155187899E-4</v>
      </c>
      <c r="P34" s="34">
        <f t="shared" si="20"/>
        <v>0.6185487087674022</v>
      </c>
      <c r="Q34" s="34">
        <f t="shared" ref="Q34:Q45" si="23">IF(H$46 &gt; 0,H34/H$46,0)</f>
        <v>0</v>
      </c>
      <c r="R34" s="77">
        <f t="shared" si="21"/>
        <v>0.52306997220563667</v>
      </c>
    </row>
    <row r="35" spans="1:18" ht="15.95" customHeight="1">
      <c r="A35" s="18" t="s">
        <v>18</v>
      </c>
      <c r="B35" s="38">
        <v>26721</v>
      </c>
      <c r="C35" s="39">
        <v>0</v>
      </c>
      <c r="D35" s="39">
        <v>0</v>
      </c>
      <c r="E35" s="19">
        <f t="shared" si="13"/>
        <v>26721</v>
      </c>
      <c r="F35" s="38">
        <v>31847</v>
      </c>
      <c r="G35" s="39">
        <v>0</v>
      </c>
      <c r="H35" s="39">
        <v>0</v>
      </c>
      <c r="I35" s="19">
        <f t="shared" si="14"/>
        <v>31847</v>
      </c>
      <c r="J35" s="76">
        <f t="shared" si="15"/>
        <v>0.19183413794393922</v>
      </c>
      <c r="K35" s="34">
        <f t="shared" si="16"/>
        <v>3.4399598616816823E-2</v>
      </c>
      <c r="L35" s="34">
        <f t="shared" si="17"/>
        <v>0</v>
      </c>
      <c r="M35" s="34">
        <f t="shared" si="22"/>
        <v>0</v>
      </c>
      <c r="N35" s="70">
        <f t="shared" si="18"/>
        <v>6.3039706011298767E-3</v>
      </c>
      <c r="O35" s="34">
        <f t="shared" si="19"/>
        <v>3.8809714538240399E-2</v>
      </c>
      <c r="P35" s="34">
        <f t="shared" si="20"/>
        <v>0</v>
      </c>
      <c r="Q35" s="34">
        <f t="shared" si="23"/>
        <v>0</v>
      </c>
      <c r="R35" s="77">
        <f t="shared" si="21"/>
        <v>5.9966613094692318E-3</v>
      </c>
    </row>
    <row r="36" spans="1:18" ht="15.95" customHeight="1">
      <c r="A36" s="18" t="s">
        <v>22</v>
      </c>
      <c r="B36" s="38">
        <v>36557</v>
      </c>
      <c r="C36" s="39">
        <v>0</v>
      </c>
      <c r="D36" s="39">
        <v>0</v>
      </c>
      <c r="E36" s="19">
        <f t="shared" si="13"/>
        <v>36557</v>
      </c>
      <c r="F36" s="38">
        <v>33723</v>
      </c>
      <c r="G36" s="39">
        <v>0</v>
      </c>
      <c r="H36" s="39">
        <v>0</v>
      </c>
      <c r="I36" s="19">
        <f t="shared" si="14"/>
        <v>33723</v>
      </c>
      <c r="J36" s="76">
        <f t="shared" si="15"/>
        <v>-7.7522772656399591E-2</v>
      </c>
      <c r="K36" s="34">
        <f t="shared" si="16"/>
        <v>4.7062090738930897E-2</v>
      </c>
      <c r="L36" s="34">
        <f t="shared" si="17"/>
        <v>0</v>
      </c>
      <c r="M36" s="34">
        <f t="shared" si="22"/>
        <v>0</v>
      </c>
      <c r="N36" s="70">
        <f t="shared" si="18"/>
        <v>8.6244621558139636E-3</v>
      </c>
      <c r="O36" s="34">
        <f t="shared" si="19"/>
        <v>4.1095864708546516E-2</v>
      </c>
      <c r="P36" s="34">
        <f t="shared" si="20"/>
        <v>0</v>
      </c>
      <c r="Q36" s="34">
        <f t="shared" si="23"/>
        <v>0</v>
      </c>
      <c r="R36" s="77">
        <f t="shared" si="21"/>
        <v>6.3499045228508459E-3</v>
      </c>
    </row>
    <row r="37" spans="1:18" ht="15.95" customHeight="1">
      <c r="A37" s="18" t="s">
        <v>31</v>
      </c>
      <c r="B37" s="38">
        <v>7561</v>
      </c>
      <c r="C37" s="39">
        <v>131692</v>
      </c>
      <c r="D37" s="39">
        <v>0</v>
      </c>
      <c r="E37" s="19">
        <f t="shared" si="13"/>
        <v>139253</v>
      </c>
      <c r="F37" s="38">
        <v>6657</v>
      </c>
      <c r="G37" s="39">
        <v>204191</v>
      </c>
      <c r="H37" s="39">
        <v>0</v>
      </c>
      <c r="I37" s="19">
        <f t="shared" si="14"/>
        <v>210848</v>
      </c>
      <c r="J37" s="76">
        <f t="shared" si="15"/>
        <v>0.51413614069355773</v>
      </c>
      <c r="K37" s="34">
        <f t="shared" si="16"/>
        <v>9.733743690047229E-3</v>
      </c>
      <c r="L37" s="34">
        <f t="shared" si="17"/>
        <v>3.8039561005836747E-2</v>
      </c>
      <c r="M37" s="34">
        <f t="shared" si="22"/>
        <v>0</v>
      </c>
      <c r="N37" s="70">
        <f t="shared" si="18"/>
        <v>3.2852319079343544E-2</v>
      </c>
      <c r="O37" s="34">
        <f t="shared" si="19"/>
        <v>8.1124209401534312E-3</v>
      </c>
      <c r="P37" s="34">
        <f t="shared" si="20"/>
        <v>4.5475146024635607E-2</v>
      </c>
      <c r="Q37" s="34">
        <f t="shared" si="23"/>
        <v>0</v>
      </c>
      <c r="R37" s="77">
        <f t="shared" si="21"/>
        <v>3.9701825722327645E-2</v>
      </c>
    </row>
    <row r="38" spans="1:18" ht="15.95" customHeight="1">
      <c r="A38" s="18" t="s">
        <v>28</v>
      </c>
      <c r="B38" s="38">
        <v>197427</v>
      </c>
      <c r="C38" s="39">
        <v>1310163</v>
      </c>
      <c r="D38" s="39">
        <v>0</v>
      </c>
      <c r="E38" s="19">
        <f t="shared" si="13"/>
        <v>1507590</v>
      </c>
      <c r="F38" s="38">
        <v>211686</v>
      </c>
      <c r="G38" s="39">
        <v>1508589</v>
      </c>
      <c r="H38" s="39">
        <v>0</v>
      </c>
      <c r="I38" s="19">
        <f t="shared" si="14"/>
        <v>1720275</v>
      </c>
      <c r="J38" s="76">
        <f t="shared" si="15"/>
        <v>0.14107615465743339</v>
      </c>
      <c r="K38" s="34">
        <f t="shared" si="16"/>
        <v>0.25416000733963157</v>
      </c>
      <c r="L38" s="34">
        <f t="shared" si="17"/>
        <v>0.37844383384024916</v>
      </c>
      <c r="M38" s="34">
        <f t="shared" si="22"/>
        <v>0</v>
      </c>
      <c r="N38" s="70">
        <f t="shared" si="18"/>
        <v>0.3556679405170986</v>
      </c>
      <c r="O38" s="34">
        <f t="shared" si="19"/>
        <v>0.25796694293785777</v>
      </c>
      <c r="P38" s="34">
        <f t="shared" si="20"/>
        <v>0.33597614520796221</v>
      </c>
      <c r="Q38" s="34">
        <f t="shared" si="23"/>
        <v>0</v>
      </c>
      <c r="R38" s="77">
        <f t="shared" si="21"/>
        <v>0.32392082563968921</v>
      </c>
    </row>
    <row r="39" spans="1:18" ht="15.95" customHeight="1">
      <c r="A39" s="18" t="s">
        <v>7</v>
      </c>
      <c r="B39" s="38">
        <v>388.31940000000003</v>
      </c>
      <c r="C39" s="39">
        <v>0</v>
      </c>
      <c r="D39" s="39">
        <v>0</v>
      </c>
      <c r="E39" s="19">
        <f t="shared" si="13"/>
        <v>388.31940000000003</v>
      </c>
      <c r="F39" s="38">
        <v>246.51321999999999</v>
      </c>
      <c r="G39" s="39">
        <v>0</v>
      </c>
      <c r="H39" s="39">
        <v>0</v>
      </c>
      <c r="I39" s="19">
        <f t="shared" si="14"/>
        <v>246.51321999999999</v>
      </c>
      <c r="J39" s="76">
        <f t="shared" si="15"/>
        <v>-0.36517923132349306</v>
      </c>
      <c r="K39" s="34">
        <f t="shared" si="16"/>
        <v>4.9990761929280861E-4</v>
      </c>
      <c r="L39" s="34">
        <f t="shared" si="17"/>
        <v>0</v>
      </c>
      <c r="M39" s="34">
        <f t="shared" si="22"/>
        <v>0</v>
      </c>
      <c r="N39" s="70">
        <f t="shared" si="18"/>
        <v>9.1611619379828351E-5</v>
      </c>
      <c r="O39" s="34">
        <f t="shared" si="19"/>
        <v>3.0040844343587943E-4</v>
      </c>
      <c r="P39" s="34">
        <f t="shared" si="20"/>
        <v>0</v>
      </c>
      <c r="Q39" s="34">
        <f t="shared" si="23"/>
        <v>0</v>
      </c>
      <c r="R39" s="77">
        <f t="shared" si="21"/>
        <v>4.64174424167638E-5</v>
      </c>
    </row>
    <row r="40" spans="1:18" ht="15.95" customHeight="1">
      <c r="A40" s="18" t="s">
        <v>19</v>
      </c>
      <c r="B40" s="38">
        <v>0</v>
      </c>
      <c r="C40" s="39">
        <v>0</v>
      </c>
      <c r="D40" s="39">
        <v>0</v>
      </c>
      <c r="E40" s="19">
        <f t="shared" si="13"/>
        <v>0</v>
      </c>
      <c r="F40" s="38">
        <v>0</v>
      </c>
      <c r="G40" s="39">
        <v>0</v>
      </c>
      <c r="H40" s="39">
        <v>0</v>
      </c>
      <c r="I40" s="19">
        <f t="shared" si="14"/>
        <v>0</v>
      </c>
      <c r="J40" s="76">
        <f t="shared" si="15"/>
        <v>0</v>
      </c>
      <c r="K40" s="34">
        <f t="shared" si="16"/>
        <v>0</v>
      </c>
      <c r="L40" s="34">
        <f t="shared" si="17"/>
        <v>0</v>
      </c>
      <c r="M40" s="34">
        <f t="shared" si="22"/>
        <v>0</v>
      </c>
      <c r="N40" s="70">
        <f t="shared" si="18"/>
        <v>0</v>
      </c>
      <c r="O40" s="34">
        <f t="shared" si="19"/>
        <v>0</v>
      </c>
      <c r="P40" s="34">
        <f t="shared" si="20"/>
        <v>0</v>
      </c>
      <c r="Q40" s="34">
        <f t="shared" si="23"/>
        <v>0</v>
      </c>
      <c r="R40" s="77">
        <f t="shared" si="21"/>
        <v>0</v>
      </c>
    </row>
    <row r="41" spans="1:18" ht="15.95" customHeight="1">
      <c r="A41" s="18" t="s">
        <v>52</v>
      </c>
      <c r="B41" s="38">
        <v>0</v>
      </c>
      <c r="C41" s="39">
        <v>0</v>
      </c>
      <c r="D41" s="39">
        <v>0</v>
      </c>
      <c r="E41" s="19">
        <f t="shared" si="13"/>
        <v>0</v>
      </c>
      <c r="F41" s="38">
        <v>0</v>
      </c>
      <c r="G41" s="39">
        <v>0</v>
      </c>
      <c r="H41" s="39">
        <v>0</v>
      </c>
      <c r="I41" s="19">
        <f t="shared" si="14"/>
        <v>0</v>
      </c>
      <c r="J41" s="76">
        <f t="shared" si="15"/>
        <v>0</v>
      </c>
      <c r="K41" s="34">
        <f t="shared" si="16"/>
        <v>0</v>
      </c>
      <c r="L41" s="34">
        <f t="shared" si="17"/>
        <v>0</v>
      </c>
      <c r="M41" s="34">
        <f t="shared" si="22"/>
        <v>0</v>
      </c>
      <c r="N41" s="70">
        <f t="shared" si="18"/>
        <v>0</v>
      </c>
      <c r="O41" s="34">
        <f t="shared" si="19"/>
        <v>0</v>
      </c>
      <c r="P41" s="34">
        <f t="shared" si="20"/>
        <v>0</v>
      </c>
      <c r="Q41" s="34">
        <f t="shared" si="23"/>
        <v>0</v>
      </c>
      <c r="R41" s="77">
        <f t="shared" si="21"/>
        <v>0</v>
      </c>
    </row>
    <row r="42" spans="1:18" ht="15.95" customHeight="1">
      <c r="A42" s="18" t="s">
        <v>58</v>
      </c>
      <c r="B42" s="38">
        <v>160886</v>
      </c>
      <c r="C42" s="39">
        <v>0</v>
      </c>
      <c r="D42" s="39">
        <v>0</v>
      </c>
      <c r="E42" s="19">
        <f t="shared" si="13"/>
        <v>160886</v>
      </c>
      <c r="F42" s="38">
        <v>174362</v>
      </c>
      <c r="G42" s="39">
        <v>0</v>
      </c>
      <c r="H42" s="39">
        <v>0</v>
      </c>
      <c r="I42" s="19">
        <f t="shared" si="14"/>
        <v>174362</v>
      </c>
      <c r="J42" s="76">
        <f t="shared" si="15"/>
        <v>8.3761172507241147E-2</v>
      </c>
      <c r="K42" s="34">
        <f t="shared" si="16"/>
        <v>0.20711851439187123</v>
      </c>
      <c r="L42" s="34">
        <f t="shared" si="17"/>
        <v>0</v>
      </c>
      <c r="M42" s="34">
        <f t="shared" si="22"/>
        <v>0</v>
      </c>
      <c r="N42" s="70">
        <f t="shared" si="18"/>
        <v>3.7955937806720609E-2</v>
      </c>
      <c r="O42" s="34">
        <f t="shared" si="19"/>
        <v>0.21248279104206588</v>
      </c>
      <c r="P42" s="34">
        <f t="shared" si="20"/>
        <v>0</v>
      </c>
      <c r="Q42" s="34">
        <f t="shared" si="23"/>
        <v>0</v>
      </c>
      <c r="R42" s="77">
        <f t="shared" si="21"/>
        <v>3.2831659473158359E-2</v>
      </c>
    </row>
    <row r="43" spans="1:18" ht="15.95" customHeight="1">
      <c r="A43" s="18" t="s">
        <v>35</v>
      </c>
      <c r="B43" s="38">
        <v>20815</v>
      </c>
      <c r="C43" s="39">
        <v>0</v>
      </c>
      <c r="D43" s="39">
        <v>0</v>
      </c>
      <c r="E43" s="19">
        <f t="shared" si="13"/>
        <v>20815</v>
      </c>
      <c r="F43" s="38">
        <v>32100</v>
      </c>
      <c r="G43" s="39">
        <v>0</v>
      </c>
      <c r="H43" s="39">
        <v>0</v>
      </c>
      <c r="I43" s="19">
        <f t="shared" si="14"/>
        <v>32100</v>
      </c>
      <c r="J43" s="76">
        <f t="shared" si="15"/>
        <v>0.54215709824645686</v>
      </c>
      <c r="K43" s="34">
        <f t="shared" si="16"/>
        <v>2.6796438950976467E-2</v>
      </c>
      <c r="L43" s="34">
        <f t="shared" si="17"/>
        <v>0</v>
      </c>
      <c r="M43" s="34">
        <f t="shared" si="22"/>
        <v>0</v>
      </c>
      <c r="N43" s="70">
        <f t="shared" si="18"/>
        <v>4.9106376281770293E-3</v>
      </c>
      <c r="O43" s="34">
        <f t="shared" si="19"/>
        <v>3.9118027967391486E-2</v>
      </c>
      <c r="P43" s="34">
        <f t="shared" si="20"/>
        <v>0</v>
      </c>
      <c r="Q43" s="34">
        <f t="shared" si="23"/>
        <v>0</v>
      </c>
      <c r="R43" s="77">
        <f t="shared" si="21"/>
        <v>6.0443001863272E-3</v>
      </c>
    </row>
    <row r="44" spans="1:18" ht="15.95" customHeight="1">
      <c r="A44" s="18" t="s">
        <v>16</v>
      </c>
      <c r="B44" s="38">
        <v>0</v>
      </c>
      <c r="C44" s="39">
        <v>14627.757800000001</v>
      </c>
      <c r="D44" s="39">
        <v>0</v>
      </c>
      <c r="E44" s="20">
        <f t="shared" si="13"/>
        <v>14627.757800000001</v>
      </c>
      <c r="F44" s="44" t="s">
        <v>56</v>
      </c>
      <c r="G44" s="44" t="s">
        <v>56</v>
      </c>
      <c r="H44" s="44" t="s">
        <v>56</v>
      </c>
      <c r="I44" s="40" t="s">
        <v>56</v>
      </c>
      <c r="J44" s="87" t="s">
        <v>55</v>
      </c>
      <c r="K44" s="34">
        <f t="shared" si="16"/>
        <v>0</v>
      </c>
      <c r="L44" s="34">
        <f t="shared" si="17"/>
        <v>4.2252641406592987E-3</v>
      </c>
      <c r="M44" s="34">
        <f t="shared" si="22"/>
        <v>0</v>
      </c>
      <c r="N44" s="70">
        <f t="shared" si="18"/>
        <v>3.4509544976478522E-3</v>
      </c>
      <c r="O44" s="84" t="s">
        <v>55</v>
      </c>
      <c r="P44" s="84" t="s">
        <v>55</v>
      </c>
      <c r="Q44" s="84" t="s">
        <v>55</v>
      </c>
      <c r="R44" s="88" t="s">
        <v>55</v>
      </c>
    </row>
    <row r="45" spans="1:18" ht="15.95" customHeight="1" thickBot="1">
      <c r="A45" s="18" t="s">
        <v>13</v>
      </c>
      <c r="B45" s="38">
        <v>325535</v>
      </c>
      <c r="C45" s="39">
        <v>0</v>
      </c>
      <c r="D45" s="39">
        <v>0</v>
      </c>
      <c r="E45" s="19">
        <f t="shared" si="13"/>
        <v>325535</v>
      </c>
      <c r="F45" s="38">
        <v>329445</v>
      </c>
      <c r="G45" s="39">
        <v>0</v>
      </c>
      <c r="H45" s="39">
        <v>0</v>
      </c>
      <c r="I45" s="19">
        <f t="shared" si="14"/>
        <v>329445</v>
      </c>
      <c r="J45" s="76">
        <f t="shared" si="15"/>
        <v>1.2010997281398313E-2</v>
      </c>
      <c r="K45" s="34">
        <f t="shared" si="16"/>
        <v>0.41908137179467325</v>
      </c>
      <c r="L45" s="34">
        <f t="shared" si="17"/>
        <v>0</v>
      </c>
      <c r="M45" s="34">
        <f>IF(D$22&gt;0, D44/D$22, 0)</f>
        <v>0</v>
      </c>
      <c r="N45" s="70">
        <f t="shared" si="18"/>
        <v>7.6799635853404227E-2</v>
      </c>
      <c r="O45" s="34">
        <f t="shared" si="19"/>
        <v>0.40147161133075665</v>
      </c>
      <c r="P45" s="34">
        <f t="shared" si="20"/>
        <v>0</v>
      </c>
      <c r="Q45" s="34">
        <f t="shared" si="23"/>
        <v>0</v>
      </c>
      <c r="R45" s="77">
        <f t="shared" si="21"/>
        <v>6.2033161211357143E-2</v>
      </c>
    </row>
    <row r="46" spans="1:18" ht="15.95" customHeight="1" thickBot="1">
      <c r="A46" s="5" t="s">
        <v>8</v>
      </c>
      <c r="B46" s="6">
        <f t="shared" ref="B46:I46" si="24">SUM(B33:B45)</f>
        <v>776782.31939999992</v>
      </c>
      <c r="C46" s="6">
        <f t="shared" si="24"/>
        <v>3461974.7577999998</v>
      </c>
      <c r="D46" s="6">
        <f t="shared" si="24"/>
        <v>0</v>
      </c>
      <c r="E46" s="6">
        <f t="shared" si="24"/>
        <v>4238757.0771999992</v>
      </c>
      <c r="F46" s="12">
        <f t="shared" si="24"/>
        <v>820593.51322000008</v>
      </c>
      <c r="G46" s="6">
        <f t="shared" si="24"/>
        <v>4490167</v>
      </c>
      <c r="H46" s="6">
        <f t="shared" si="24"/>
        <v>28</v>
      </c>
      <c r="I46" s="6">
        <f t="shared" si="24"/>
        <v>5310788.5132200001</v>
      </c>
      <c r="J46" s="78">
        <f t="shared" ref="J46" si="25">IF(+E46&gt;0,(+I46-E46)/E46,0)</f>
        <v>0.25291174193170651</v>
      </c>
      <c r="K46" s="8">
        <f t="shared" ref="K46:R46" si="26">SUM(K33:K45)</f>
        <v>1.0000000000000002</v>
      </c>
      <c r="L46" s="8">
        <f t="shared" si="26"/>
        <v>1</v>
      </c>
      <c r="M46" s="8">
        <f t="shared" ref="M46" si="27">SUM(M33:M45)</f>
        <v>0</v>
      </c>
      <c r="N46" s="9">
        <f t="shared" si="26"/>
        <v>1.0000000000000002</v>
      </c>
      <c r="O46" s="8">
        <f t="shared" si="26"/>
        <v>1</v>
      </c>
      <c r="P46" s="8">
        <f t="shared" si="26"/>
        <v>1</v>
      </c>
      <c r="Q46" s="8">
        <f t="shared" si="26"/>
        <v>1</v>
      </c>
      <c r="R46" s="10">
        <f t="shared" si="26"/>
        <v>1</v>
      </c>
    </row>
    <row r="48" spans="1:18" ht="15.95" customHeight="1">
      <c r="B48" s="91"/>
      <c r="C48" s="92"/>
    </row>
    <row r="49" spans="1:3" ht="15.95" customHeight="1">
      <c r="A49" s="24" t="s">
        <v>57</v>
      </c>
      <c r="B49" s="91"/>
      <c r="C49" s="92"/>
    </row>
    <row r="50" spans="1:3" ht="15.95" customHeight="1">
      <c r="B50" s="91"/>
      <c r="C50" s="92"/>
    </row>
  </sheetData>
  <sortState xmlns:xlrd2="http://schemas.microsoft.com/office/spreadsheetml/2017/richdata2" ref="A33:R45">
    <sortCondition ref="A33:A45"/>
  </sortState>
  <dataConsolidate/>
  <mergeCells count="14">
    <mergeCell ref="B30:I30"/>
    <mergeCell ref="B31:E31"/>
    <mergeCell ref="F31:I31"/>
    <mergeCell ref="K31:N31"/>
    <mergeCell ref="O31:R31"/>
    <mergeCell ref="K30:R30"/>
    <mergeCell ref="A3:R3"/>
    <mergeCell ref="A27:R27"/>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&amp;Rpage &amp;P of &amp;N
&amp;D</oddFooter>
  </headerFooter>
  <ignoredErrors>
    <ignoredError sqref="J46 J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5"/>
  <sheetViews>
    <sheetView zoomScaleNormal="100" workbookViewId="0"/>
  </sheetViews>
  <sheetFormatPr defaultRowHeight="15.95" customHeight="1"/>
  <cols>
    <col min="1" max="1" width="33.28515625" customWidth="1"/>
    <col min="2" max="2" width="11.7109375" customWidth="1"/>
    <col min="3" max="3" width="10.140625" customWidth="1"/>
    <col min="5" max="5" width="10.42578125" customWidth="1"/>
    <col min="6" max="6" width="10.140625" customWidth="1"/>
    <col min="7" max="7" width="9.85546875" bestFit="1" customWidth="1"/>
    <col min="8" max="8" width="10.5703125" customWidth="1"/>
    <col min="9" max="9" width="9.85546875" customWidth="1"/>
    <col min="10" max="10" width="12.28515625" customWidth="1"/>
    <col min="14" max="14" width="9.7109375" customWidth="1"/>
    <col min="15" max="15" width="9.85546875" customWidth="1"/>
    <col min="25" max="25" width="11.28515625" customWidth="1"/>
    <col min="26" max="27" width="9.7109375" bestFit="1" customWidth="1"/>
  </cols>
  <sheetData>
    <row r="1" spans="1:28" ht="15.95" customHeight="1">
      <c r="A1" s="1"/>
      <c r="B1" s="23"/>
      <c r="C1" s="1"/>
      <c r="D1" s="1"/>
      <c r="E1" s="1"/>
      <c r="F1" s="1"/>
      <c r="G1" s="1"/>
      <c r="H1" s="1"/>
      <c r="I1" s="1"/>
      <c r="J1" s="1"/>
      <c r="K1" s="1"/>
      <c r="L1" s="1"/>
      <c r="M1" s="1"/>
      <c r="N1" s="1"/>
      <c r="O1" s="1"/>
      <c r="P1" s="1"/>
      <c r="Q1" s="1"/>
      <c r="R1" s="1"/>
      <c r="S1" s="1"/>
      <c r="T1" s="1"/>
      <c r="U1" s="1"/>
      <c r="V1" s="1"/>
      <c r="W1" s="1"/>
      <c r="X1" s="1"/>
      <c r="Y1" s="1"/>
      <c r="Z1" s="1"/>
      <c r="AA1" s="1"/>
    </row>
    <row r="2" spans="1:28" ht="15.95" customHeight="1">
      <c r="A2" s="1"/>
      <c r="B2" s="1"/>
      <c r="D2" s="2"/>
      <c r="E2" s="1"/>
      <c r="F2" s="1"/>
      <c r="G2" s="1"/>
      <c r="H2" s="1"/>
      <c r="I2" s="1"/>
      <c r="J2" s="1"/>
      <c r="K2" s="1"/>
      <c r="L2" s="1"/>
      <c r="M2" s="1"/>
      <c r="N2" s="1"/>
      <c r="O2" s="1"/>
      <c r="P2" s="1"/>
      <c r="Q2" s="1"/>
      <c r="R2" s="1"/>
      <c r="S2" s="1"/>
      <c r="T2" s="1"/>
      <c r="U2" s="1"/>
      <c r="V2" s="1"/>
      <c r="W2" s="1"/>
      <c r="X2" s="1"/>
      <c r="Y2" s="1"/>
      <c r="Z2" s="1"/>
      <c r="AA2" s="1"/>
    </row>
    <row r="3" spans="1:28" ht="15.95" customHeight="1">
      <c r="A3" s="100" t="s">
        <v>46</v>
      </c>
      <c r="B3" s="100"/>
      <c r="C3" s="100"/>
      <c r="D3" s="100"/>
      <c r="E3" s="100"/>
      <c r="F3" s="100"/>
      <c r="G3" s="100"/>
      <c r="H3" s="100"/>
      <c r="I3" s="100"/>
      <c r="J3" s="100"/>
      <c r="K3" s="100"/>
      <c r="L3" s="100"/>
      <c r="M3" s="100"/>
      <c r="N3" s="100"/>
      <c r="O3" s="100"/>
      <c r="P3" s="100"/>
      <c r="Q3" s="100"/>
      <c r="R3" s="100"/>
      <c r="S3" s="1"/>
      <c r="T3" s="1"/>
      <c r="U3" s="1"/>
      <c r="V3" s="1"/>
      <c r="W3" s="1"/>
      <c r="X3" s="1"/>
      <c r="Y3" s="1"/>
      <c r="Z3" s="1"/>
      <c r="AA3" s="1"/>
    </row>
    <row r="4" spans="1:28" ht="15.95" customHeight="1" thickBot="1">
      <c r="A4" s="1"/>
      <c r="B4" s="1"/>
      <c r="C4" s="2"/>
      <c r="D4" s="2"/>
      <c r="E4" s="1"/>
      <c r="F4" s="1"/>
      <c r="G4" s="1"/>
      <c r="H4" s="1"/>
      <c r="I4" s="1"/>
      <c r="J4" s="1"/>
      <c r="K4" s="1"/>
      <c r="L4" s="1"/>
      <c r="M4" s="1"/>
      <c r="N4" s="1"/>
      <c r="O4" s="1"/>
      <c r="P4" s="1"/>
      <c r="Q4" s="1"/>
      <c r="R4" s="1"/>
      <c r="S4" s="1"/>
      <c r="T4" s="1"/>
      <c r="U4" s="1"/>
      <c r="V4" s="1"/>
      <c r="W4" s="1"/>
      <c r="X4" s="1"/>
      <c r="Y4" s="1"/>
      <c r="Z4" s="1"/>
      <c r="AA4" s="1"/>
    </row>
    <row r="5" spans="1:28" ht="15.95" customHeight="1">
      <c r="A5" s="48" t="s">
        <v>12</v>
      </c>
      <c r="B5" s="49"/>
      <c r="C5" s="49"/>
      <c r="D5" s="49"/>
      <c r="E5" s="49"/>
      <c r="F5" s="49"/>
      <c r="G5" s="49"/>
      <c r="H5" s="49"/>
      <c r="I5" s="49"/>
      <c r="J5" s="49"/>
      <c r="K5" s="49"/>
      <c r="L5" s="49"/>
      <c r="M5" s="49"/>
      <c r="N5" s="49"/>
      <c r="O5" s="49"/>
      <c r="P5" s="49"/>
      <c r="Q5" s="49"/>
      <c r="R5" s="64"/>
    </row>
    <row r="6" spans="1:28" ht="15.95" customHeight="1">
      <c r="A6" s="54"/>
      <c r="B6" s="95" t="s">
        <v>39</v>
      </c>
      <c r="C6" s="96"/>
      <c r="D6" s="96"/>
      <c r="E6" s="96"/>
      <c r="F6" s="96"/>
      <c r="G6" s="96"/>
      <c r="H6" s="96"/>
      <c r="I6" s="98"/>
      <c r="J6" s="65"/>
      <c r="K6" s="95" t="s">
        <v>38</v>
      </c>
      <c r="L6" s="96"/>
      <c r="M6" s="96"/>
      <c r="N6" s="96"/>
      <c r="O6" s="96"/>
      <c r="P6" s="96"/>
      <c r="Q6" s="96"/>
      <c r="R6" s="101"/>
    </row>
    <row r="7" spans="1:28" ht="15.95" customHeight="1">
      <c r="A7" s="54"/>
      <c r="B7" s="95">
        <f>+usgroup!B7</f>
        <v>2017</v>
      </c>
      <c r="C7" s="96"/>
      <c r="D7" s="96"/>
      <c r="E7" s="98"/>
      <c r="F7" s="95">
        <f>+usgroup!F7</f>
        <v>2018</v>
      </c>
      <c r="G7" s="96"/>
      <c r="H7" s="96"/>
      <c r="I7" s="98"/>
      <c r="J7" s="66" t="s">
        <v>5</v>
      </c>
      <c r="K7" s="95">
        <f>+B7</f>
        <v>2017</v>
      </c>
      <c r="L7" s="96"/>
      <c r="M7" s="96"/>
      <c r="N7" s="98"/>
      <c r="O7" s="95">
        <f>+F7</f>
        <v>2018</v>
      </c>
      <c r="P7" s="96"/>
      <c r="Q7" s="96"/>
      <c r="R7" s="101"/>
    </row>
    <row r="8" spans="1:28" ht="15.95" customHeight="1" thickBot="1">
      <c r="A8" s="58" t="s">
        <v>0</v>
      </c>
      <c r="B8" s="59" t="s">
        <v>30</v>
      </c>
      <c r="C8" s="59" t="s">
        <v>29</v>
      </c>
      <c r="D8" s="59" t="s">
        <v>21</v>
      </c>
      <c r="E8" s="60" t="s">
        <v>4</v>
      </c>
      <c r="F8" s="59" t="s">
        <v>30</v>
      </c>
      <c r="G8" s="59" t="s">
        <v>29</v>
      </c>
      <c r="H8" s="59" t="s">
        <v>21</v>
      </c>
      <c r="I8" s="59" t="s">
        <v>4</v>
      </c>
      <c r="J8" s="67" t="s">
        <v>6</v>
      </c>
      <c r="K8" s="59" t="s">
        <v>30</v>
      </c>
      <c r="L8" s="59" t="s">
        <v>29</v>
      </c>
      <c r="M8" s="59" t="s">
        <v>21</v>
      </c>
      <c r="N8" s="60" t="s">
        <v>4</v>
      </c>
      <c r="O8" s="59" t="s">
        <v>30</v>
      </c>
      <c r="P8" s="59" t="s">
        <v>29</v>
      </c>
      <c r="Q8" s="59" t="s">
        <v>21</v>
      </c>
      <c r="R8" s="68" t="s">
        <v>4</v>
      </c>
    </row>
    <row r="9" spans="1:28" ht="15.95" customHeight="1" thickTop="1">
      <c r="A9" s="18" t="s">
        <v>32</v>
      </c>
      <c r="B9" s="19">
        <v>0</v>
      </c>
      <c r="C9" s="19">
        <v>0</v>
      </c>
      <c r="D9" s="19">
        <v>10</v>
      </c>
      <c r="E9" s="20">
        <f t="shared" ref="E9:E14" si="0">SUM(B9:D9)</f>
        <v>10</v>
      </c>
      <c r="F9" s="19">
        <v>0</v>
      </c>
      <c r="G9" s="19">
        <v>0</v>
      </c>
      <c r="H9" s="19">
        <v>8</v>
      </c>
      <c r="I9" s="19">
        <f t="shared" ref="I9:I14" si="1">SUM(F9:H9)</f>
        <v>8</v>
      </c>
      <c r="J9" s="76">
        <f t="shared" ref="J9:J15" si="2">IF(+E9&gt;0,(+I9-E9)/E9,0)</f>
        <v>-0.2</v>
      </c>
      <c r="K9" s="34">
        <f t="shared" ref="K9:K14" si="3">+B9/$B$15</f>
        <v>0</v>
      </c>
      <c r="L9" s="34">
        <f t="shared" ref="L9:L14" si="4">IF(C$15 &gt; 0,C9/$C$15,0)</f>
        <v>0</v>
      </c>
      <c r="M9" s="34">
        <f t="shared" ref="M9:M14" si="5">IF(D$15 &gt; 0,D9/$D$15,0)</f>
        <v>1</v>
      </c>
      <c r="N9" s="80">
        <f t="shared" ref="N9:N14" si="6">+E9/$E$15</f>
        <v>1.1439350588037657E-3</v>
      </c>
      <c r="O9" s="34">
        <f t="shared" ref="O9:O14" si="7">+F9/$F$15</f>
        <v>0</v>
      </c>
      <c r="P9" s="34">
        <f t="shared" ref="P9:P14" si="8">IF(G$15 &gt; 0,G9/$G$15,0)</f>
        <v>0</v>
      </c>
      <c r="Q9" s="34">
        <f t="shared" ref="Q9:Q14" si="9">IF(H$15 &gt; 0,H9/$H$15,0)</f>
        <v>1</v>
      </c>
      <c r="R9" s="77">
        <f t="shared" ref="R9:R14" si="10">+I9/$I$15</f>
        <v>1.0312928498194935E-3</v>
      </c>
    </row>
    <row r="10" spans="1:28" s="24" customFormat="1" ht="15.95" customHeight="1">
      <c r="A10" s="18" t="s">
        <v>9</v>
      </c>
      <c r="B10" s="19">
        <v>5807.9560999999958</v>
      </c>
      <c r="C10" s="19">
        <v>0</v>
      </c>
      <c r="D10" s="19">
        <v>0</v>
      </c>
      <c r="E10" s="20">
        <f t="shared" si="0"/>
        <v>5807.9560999999958</v>
      </c>
      <c r="F10" s="19">
        <v>4737.3119999999981</v>
      </c>
      <c r="G10" s="19">
        <v>0</v>
      </c>
      <c r="H10" s="19">
        <v>0</v>
      </c>
      <c r="I10" s="19">
        <f t="shared" si="1"/>
        <v>4737.3119999999981</v>
      </c>
      <c r="J10" s="76">
        <f t="shared" si="2"/>
        <v>-0.18434094224644682</v>
      </c>
      <c r="K10" s="34">
        <f t="shared" si="3"/>
        <v>0.66515335251774432</v>
      </c>
      <c r="L10" s="34">
        <f>IF(C$15 &gt; 0,C10/$C$15,0)</f>
        <v>0</v>
      </c>
      <c r="M10" s="34">
        <f>IF(D$15 &gt; 0,D10/$D$15,0)</f>
        <v>0</v>
      </c>
      <c r="N10" s="70">
        <f t="shared" si="6"/>
        <v>0.66439246027831844</v>
      </c>
      <c r="O10" s="34">
        <f t="shared" si="7"/>
        <v>0.61132495417466681</v>
      </c>
      <c r="P10" s="34">
        <f>IF(G$15 &gt; 0,G10/$G$15,0)</f>
        <v>0</v>
      </c>
      <c r="Q10" s="34">
        <f>IF(H$15 &gt; 0,H10/$H$15,0)</f>
        <v>0</v>
      </c>
      <c r="R10" s="77">
        <f t="shared" si="10"/>
        <v>0.61069449912051033</v>
      </c>
      <c r="S10"/>
      <c r="T10"/>
      <c r="U10"/>
      <c r="V10"/>
      <c r="W10"/>
      <c r="X10"/>
      <c r="Y10"/>
      <c r="Z10"/>
      <c r="AA10"/>
    </row>
    <row r="11" spans="1:28" s="24" customFormat="1" ht="15.95" customHeight="1">
      <c r="A11" s="18" t="s">
        <v>10</v>
      </c>
      <c r="B11" s="19">
        <v>0</v>
      </c>
      <c r="C11" s="19">
        <v>0</v>
      </c>
      <c r="D11" s="19">
        <v>0</v>
      </c>
      <c r="E11" s="20">
        <f t="shared" si="0"/>
        <v>0</v>
      </c>
      <c r="F11" s="19">
        <v>0</v>
      </c>
      <c r="G11" s="19">
        <v>0</v>
      </c>
      <c r="H11" s="19">
        <v>0</v>
      </c>
      <c r="I11" s="19">
        <f t="shared" si="1"/>
        <v>0</v>
      </c>
      <c r="J11" s="76">
        <f t="shared" si="2"/>
        <v>0</v>
      </c>
      <c r="K11" s="34">
        <f t="shared" si="3"/>
        <v>0</v>
      </c>
      <c r="L11" s="34">
        <f>IF(C$15 &gt; 0,C11/$C$15,0)</f>
        <v>0</v>
      </c>
      <c r="M11" s="34">
        <f>IF(D$15 &gt; 0,D11/$D$15,0)</f>
        <v>0</v>
      </c>
      <c r="N11" s="70">
        <f t="shared" si="6"/>
        <v>0</v>
      </c>
      <c r="O11" s="34">
        <f t="shared" si="7"/>
        <v>0</v>
      </c>
      <c r="P11" s="34">
        <f>IF(G$15 &gt; 0,G11/$G$15,0)</f>
        <v>0</v>
      </c>
      <c r="Q11" s="34">
        <f>IF(H$15 &gt; 0,H11/$H$15,0)</f>
        <v>0</v>
      </c>
      <c r="R11" s="77">
        <f t="shared" si="10"/>
        <v>0</v>
      </c>
      <c r="S11"/>
      <c r="T11"/>
      <c r="U11"/>
      <c r="V11"/>
      <c r="W11"/>
      <c r="X11"/>
      <c r="Y11"/>
      <c r="Z11"/>
      <c r="AA11"/>
    </row>
    <row r="12" spans="1:28" s="24" customFormat="1" ht="15.95" customHeight="1">
      <c r="A12" s="18" t="s">
        <v>11</v>
      </c>
      <c r="B12" s="19">
        <v>0</v>
      </c>
      <c r="C12" s="19">
        <v>0</v>
      </c>
      <c r="D12" s="19">
        <v>0</v>
      </c>
      <c r="E12" s="20">
        <f t="shared" si="0"/>
        <v>0</v>
      </c>
      <c r="F12" s="19">
        <v>0</v>
      </c>
      <c r="G12" s="19">
        <v>0</v>
      </c>
      <c r="H12" s="19">
        <v>0</v>
      </c>
      <c r="I12" s="19">
        <f t="shared" si="1"/>
        <v>0</v>
      </c>
      <c r="J12" s="76">
        <f t="shared" si="2"/>
        <v>0</v>
      </c>
      <c r="K12" s="34">
        <f t="shared" si="3"/>
        <v>0</v>
      </c>
      <c r="L12" s="34">
        <f>IF(C$15 &gt; 0,C12/$C$15,0)</f>
        <v>0</v>
      </c>
      <c r="M12" s="34">
        <f>IF(D$15 &gt; 0,D12/$D$15,0)</f>
        <v>0</v>
      </c>
      <c r="N12" s="70">
        <f t="shared" si="6"/>
        <v>0</v>
      </c>
      <c r="O12" s="34">
        <f t="shared" si="7"/>
        <v>0</v>
      </c>
      <c r="P12" s="34">
        <f>IF(G$15 &gt; 0,G12/$G$15,0)</f>
        <v>0</v>
      </c>
      <c r="Q12" s="34">
        <f>IF(H$15 &gt; 0,H12/$H$15,0)</f>
        <v>0</v>
      </c>
      <c r="R12" s="77">
        <f t="shared" si="10"/>
        <v>0</v>
      </c>
      <c r="S12"/>
      <c r="T12"/>
      <c r="U12"/>
      <c r="V12"/>
      <c r="W12"/>
      <c r="X12"/>
      <c r="Y12"/>
      <c r="Z12"/>
      <c r="AA12"/>
    </row>
    <row r="13" spans="1:28" s="24" customFormat="1" ht="15.95" customHeight="1">
      <c r="A13" s="18" t="s">
        <v>24</v>
      </c>
      <c r="B13" s="19">
        <v>95.883792</v>
      </c>
      <c r="C13" s="19">
        <v>0</v>
      </c>
      <c r="D13" s="19">
        <v>0</v>
      </c>
      <c r="E13" s="20">
        <f t="shared" si="0"/>
        <v>95.883792</v>
      </c>
      <c r="F13" s="19">
        <v>1762.712</v>
      </c>
      <c r="G13" s="19">
        <v>0</v>
      </c>
      <c r="H13" s="19">
        <v>0</v>
      </c>
      <c r="I13" s="19">
        <f t="shared" si="1"/>
        <v>1762.712</v>
      </c>
      <c r="J13" s="76">
        <f t="shared" si="2"/>
        <v>17.383836967983076</v>
      </c>
      <c r="K13" s="34">
        <f t="shared" si="3"/>
        <v>1.0981044726029201E-2</v>
      </c>
      <c r="L13" s="34">
        <f t="shared" si="4"/>
        <v>0</v>
      </c>
      <c r="M13" s="34">
        <f t="shared" si="5"/>
        <v>0</v>
      </c>
      <c r="N13" s="70">
        <f t="shared" si="6"/>
        <v>1.0968483123984803E-2</v>
      </c>
      <c r="O13" s="34">
        <f t="shared" si="7"/>
        <v>0.22746862199980405</v>
      </c>
      <c r="P13" s="34">
        <f t="shared" si="8"/>
        <v>0</v>
      </c>
      <c r="Q13" s="34">
        <f t="shared" si="9"/>
        <v>0</v>
      </c>
      <c r="R13" s="77">
        <f t="shared" si="10"/>
        <v>0.22723403523637736</v>
      </c>
      <c r="S13"/>
      <c r="T13"/>
      <c r="U13"/>
      <c r="V13"/>
      <c r="W13"/>
      <c r="X13"/>
      <c r="Y13"/>
      <c r="Z13"/>
      <c r="AA13"/>
    </row>
    <row r="14" spans="1:28" s="24" customFormat="1" ht="15.95" customHeight="1" thickBot="1">
      <c r="A14" s="18" t="s">
        <v>13</v>
      </c>
      <c r="B14" s="19">
        <v>2827.9150905400002</v>
      </c>
      <c r="C14" s="19">
        <v>0</v>
      </c>
      <c r="D14" s="19">
        <v>0</v>
      </c>
      <c r="E14" s="20">
        <f t="shared" si="0"/>
        <v>2827.9150905400002</v>
      </c>
      <c r="F14" s="19">
        <v>1249.2294332999959</v>
      </c>
      <c r="G14" s="19">
        <v>0</v>
      </c>
      <c r="H14" s="19">
        <v>0</v>
      </c>
      <c r="I14" s="19">
        <f t="shared" si="1"/>
        <v>1249.2294332999959</v>
      </c>
      <c r="J14" s="76">
        <f t="shared" si="2"/>
        <v>-0.55825072772554452</v>
      </c>
      <c r="K14" s="34">
        <f t="shared" si="3"/>
        <v>0.32386560275622661</v>
      </c>
      <c r="L14" s="34">
        <f t="shared" si="4"/>
        <v>0</v>
      </c>
      <c r="M14" s="34">
        <f t="shared" si="5"/>
        <v>0</v>
      </c>
      <c r="N14" s="70">
        <f t="shared" si="6"/>
        <v>0.32349512153889315</v>
      </c>
      <c r="O14" s="34">
        <f t="shared" si="7"/>
        <v>0.16120642382552919</v>
      </c>
      <c r="P14" s="34">
        <f t="shared" si="8"/>
        <v>0</v>
      </c>
      <c r="Q14" s="34">
        <f t="shared" si="9"/>
        <v>0</v>
      </c>
      <c r="R14" s="77">
        <f t="shared" si="10"/>
        <v>0.16104017279329294</v>
      </c>
      <c r="S14"/>
      <c r="T14"/>
      <c r="U14"/>
      <c r="V14"/>
      <c r="W14"/>
      <c r="X14"/>
      <c r="Y14"/>
      <c r="Z14"/>
      <c r="AA14"/>
    </row>
    <row r="15" spans="1:28" ht="15.95" customHeight="1" thickBot="1">
      <c r="A15" s="5" t="s">
        <v>8</v>
      </c>
      <c r="B15" s="6">
        <f>SUM(B9:B14)</f>
        <v>8731.7549825399947</v>
      </c>
      <c r="C15" s="6">
        <f t="shared" ref="C15:I15" si="11">SUM(C9:C14)</f>
        <v>0</v>
      </c>
      <c r="D15" s="6">
        <f t="shared" si="11"/>
        <v>10</v>
      </c>
      <c r="E15" s="7">
        <f t="shared" si="11"/>
        <v>8741.7549825399947</v>
      </c>
      <c r="F15" s="6">
        <f t="shared" si="11"/>
        <v>7749.253433299993</v>
      </c>
      <c r="G15" s="6">
        <f t="shared" si="11"/>
        <v>0</v>
      </c>
      <c r="H15" s="6">
        <f t="shared" si="11"/>
        <v>8</v>
      </c>
      <c r="I15" s="6">
        <f t="shared" si="11"/>
        <v>7757.253433299993</v>
      </c>
      <c r="J15" s="78">
        <f t="shared" si="2"/>
        <v>-0.11262058376222596</v>
      </c>
      <c r="K15" s="8">
        <f>SUM(K9:K14)</f>
        <v>1.0000000000000002</v>
      </c>
      <c r="L15" s="8">
        <f t="shared" ref="L15:Q15" si="12">SUM(L9:L14)</f>
        <v>0</v>
      </c>
      <c r="M15" s="8">
        <f t="shared" si="12"/>
        <v>1</v>
      </c>
      <c r="N15" s="9">
        <f t="shared" si="12"/>
        <v>1</v>
      </c>
      <c r="O15" s="8">
        <f t="shared" si="12"/>
        <v>1</v>
      </c>
      <c r="P15" s="8">
        <f t="shared" si="12"/>
        <v>0</v>
      </c>
      <c r="Q15" s="8">
        <f t="shared" si="12"/>
        <v>1</v>
      </c>
      <c r="R15" s="10">
        <f>SUM(R9:R14)</f>
        <v>1</v>
      </c>
    </row>
    <row r="16" spans="1:28" ht="15.95" customHeight="1">
      <c r="A16" s="2"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95" customHeight="1">
      <c r="A17" s="2" t="s">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5.95" customHeight="1">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95" customHeight="1">
      <c r="A19" s="100" t="s">
        <v>47</v>
      </c>
      <c r="B19" s="100"/>
      <c r="C19" s="100"/>
      <c r="D19" s="100"/>
      <c r="E19" s="100"/>
      <c r="F19" s="100"/>
      <c r="G19" s="100"/>
      <c r="H19" s="100"/>
      <c r="I19" s="100"/>
      <c r="J19" s="100"/>
      <c r="K19" s="100"/>
      <c r="L19" s="100"/>
      <c r="M19" s="100"/>
      <c r="N19" s="100"/>
      <c r="O19" s="100"/>
      <c r="P19" s="100"/>
      <c r="Q19" s="100"/>
      <c r="R19" s="100"/>
      <c r="S19" s="1"/>
      <c r="T19" s="1"/>
      <c r="U19" s="1"/>
      <c r="V19" s="1"/>
      <c r="W19" s="1"/>
      <c r="X19" s="1"/>
      <c r="Y19" s="1"/>
      <c r="Z19" s="1"/>
      <c r="AA19" s="1"/>
      <c r="AB19" s="1"/>
    </row>
    <row r="20" spans="1:28" ht="15.95"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5.95" customHeight="1">
      <c r="A21" s="48" t="s">
        <v>12</v>
      </c>
      <c r="B21" s="49"/>
      <c r="C21" s="49"/>
      <c r="D21" s="49"/>
      <c r="E21" s="49"/>
      <c r="F21" s="49"/>
      <c r="G21" s="49"/>
      <c r="H21" s="49"/>
      <c r="I21" s="49"/>
      <c r="J21" s="49"/>
      <c r="K21" s="49"/>
      <c r="L21" s="49"/>
      <c r="M21" s="49"/>
      <c r="N21" s="49"/>
      <c r="O21" s="49"/>
      <c r="P21" s="49"/>
      <c r="Q21" s="49"/>
      <c r="R21" s="64"/>
      <c r="S21" s="1"/>
      <c r="T21" s="1"/>
      <c r="U21" s="1"/>
      <c r="V21" s="1"/>
      <c r="W21" s="1"/>
      <c r="X21" s="1"/>
      <c r="Y21" s="1"/>
      <c r="Z21" s="1"/>
      <c r="AA21" s="1"/>
      <c r="AB21" s="1"/>
    </row>
    <row r="22" spans="1:28" ht="15.95" customHeight="1">
      <c r="A22" s="54"/>
      <c r="B22" s="95" t="s">
        <v>40</v>
      </c>
      <c r="C22" s="96"/>
      <c r="D22" s="96"/>
      <c r="E22" s="96"/>
      <c r="F22" s="96"/>
      <c r="G22" s="96"/>
      <c r="H22" s="96"/>
      <c r="I22" s="98"/>
      <c r="J22" s="65"/>
      <c r="K22" s="95" t="s">
        <v>38</v>
      </c>
      <c r="L22" s="96"/>
      <c r="M22" s="96"/>
      <c r="N22" s="96"/>
      <c r="O22" s="96"/>
      <c r="P22" s="96"/>
      <c r="Q22" s="96"/>
      <c r="R22" s="101"/>
    </row>
    <row r="23" spans="1:28" ht="15.95" customHeight="1">
      <c r="A23" s="54"/>
      <c r="B23" s="95">
        <f>+B7</f>
        <v>2017</v>
      </c>
      <c r="C23" s="96"/>
      <c r="D23" s="96"/>
      <c r="E23" s="98"/>
      <c r="F23" s="95">
        <f>+F7</f>
        <v>2018</v>
      </c>
      <c r="G23" s="96"/>
      <c r="H23" s="96"/>
      <c r="I23" s="98"/>
      <c r="J23" s="66" t="s">
        <v>5</v>
      </c>
      <c r="K23" s="95">
        <f>+B23</f>
        <v>2017</v>
      </c>
      <c r="L23" s="96"/>
      <c r="M23" s="96"/>
      <c r="N23" s="98"/>
      <c r="O23" s="95">
        <f>+F23</f>
        <v>2018</v>
      </c>
      <c r="P23" s="96"/>
      <c r="Q23" s="96"/>
      <c r="R23" s="101"/>
    </row>
    <row r="24" spans="1:28" ht="15.95" customHeight="1" thickBot="1">
      <c r="A24" s="58" t="s">
        <v>0</v>
      </c>
      <c r="B24" s="59" t="s">
        <v>30</v>
      </c>
      <c r="C24" s="59" t="s">
        <v>29</v>
      </c>
      <c r="D24" s="59" t="s">
        <v>21</v>
      </c>
      <c r="E24" s="60" t="s">
        <v>4</v>
      </c>
      <c r="F24" s="59" t="s">
        <v>30</v>
      </c>
      <c r="G24" s="59" t="s">
        <v>29</v>
      </c>
      <c r="H24" s="59" t="s">
        <v>21</v>
      </c>
      <c r="I24" s="59" t="s">
        <v>4</v>
      </c>
      <c r="J24" s="67" t="s">
        <v>6</v>
      </c>
      <c r="K24" s="59" t="s">
        <v>30</v>
      </c>
      <c r="L24" s="59" t="s">
        <v>29</v>
      </c>
      <c r="M24" s="59" t="s">
        <v>21</v>
      </c>
      <c r="N24" s="60" t="s">
        <v>4</v>
      </c>
      <c r="O24" s="59" t="s">
        <v>30</v>
      </c>
      <c r="P24" s="59" t="s">
        <v>29</v>
      </c>
      <c r="Q24" s="59" t="s">
        <v>21</v>
      </c>
      <c r="R24" s="68" t="s">
        <v>4</v>
      </c>
    </row>
    <row r="25" spans="1:28" ht="15.95" customHeight="1" thickTop="1">
      <c r="A25" s="18" t="s">
        <v>32</v>
      </c>
      <c r="B25" s="19">
        <v>0</v>
      </c>
      <c r="C25" s="19">
        <v>0</v>
      </c>
      <c r="D25" s="19">
        <v>40</v>
      </c>
      <c r="E25" s="20">
        <f t="shared" ref="E25:E30" si="13">SUM(B25:D25)</f>
        <v>40</v>
      </c>
      <c r="F25" s="19">
        <v>0</v>
      </c>
      <c r="G25" s="19">
        <v>0</v>
      </c>
      <c r="H25" s="19">
        <v>41</v>
      </c>
      <c r="I25" s="19">
        <f t="shared" ref="I25:I30" si="14">SUM(F25:H25)</f>
        <v>41</v>
      </c>
      <c r="J25" s="76">
        <f t="shared" ref="J25:J31" si="15">IF(+E25&gt;0,(+I25-E25)/E25,0)</f>
        <v>2.5000000000000001E-2</v>
      </c>
      <c r="K25" s="34">
        <f t="shared" ref="K25:K30" si="16">IF(B$31 &gt; 0,B25/$B$31,0)</f>
        <v>0</v>
      </c>
      <c r="L25" s="34">
        <f t="shared" ref="L25:L30" si="17">IF(C$31 &gt; 0,C25/$C$31,0)</f>
        <v>0</v>
      </c>
      <c r="M25" s="34">
        <f t="shared" ref="M25:M30" si="18">+D25/$D$31</f>
        <v>1</v>
      </c>
      <c r="N25" s="70">
        <f t="shared" ref="N25:N30" si="19">+E25/$E$31</f>
        <v>4.2604682938530401E-5</v>
      </c>
      <c r="O25" s="34">
        <f t="shared" ref="O25:O30" si="20">IF(F$31 &gt; 0,F25/$F$31,0)</f>
        <v>0</v>
      </c>
      <c r="P25" s="34">
        <f t="shared" ref="P25:P30" si="21">IF(G$31 &gt; 0,G25/$G$31,0)</f>
        <v>0</v>
      </c>
      <c r="Q25" s="34">
        <f t="shared" ref="Q25:Q30" si="22">+H25/$H$31</f>
        <v>1</v>
      </c>
      <c r="R25" s="77">
        <f t="shared" ref="R25:R30" si="23">+I25/$I$31</f>
        <v>3.2779884990710164E-4</v>
      </c>
    </row>
    <row r="26" spans="1:28" ht="15.95" customHeight="1">
      <c r="A26" s="18" t="s">
        <v>9</v>
      </c>
      <c r="B26" s="19">
        <v>50796.661999999997</v>
      </c>
      <c r="C26" s="19">
        <v>834810.47199999995</v>
      </c>
      <c r="D26" s="19">
        <v>0</v>
      </c>
      <c r="E26" s="20">
        <f t="shared" si="13"/>
        <v>885607.13399999996</v>
      </c>
      <c r="F26" s="19">
        <v>50454.612000000001</v>
      </c>
      <c r="G26" s="19">
        <v>32240.761999999999</v>
      </c>
      <c r="H26" s="19">
        <v>0</v>
      </c>
      <c r="I26" s="19">
        <f t="shared" si="14"/>
        <v>82695.373999999996</v>
      </c>
      <c r="J26" s="76">
        <f t="shared" si="15"/>
        <v>-0.90662295861767528</v>
      </c>
      <c r="K26" s="34">
        <f t="shared" si="16"/>
        <v>0.48836625245741194</v>
      </c>
      <c r="L26" s="34">
        <f t="shared" si="17"/>
        <v>1</v>
      </c>
      <c r="M26" s="34">
        <f t="shared" si="18"/>
        <v>0</v>
      </c>
      <c r="N26" s="70">
        <f t="shared" si="19"/>
        <v>0.9432752788042652</v>
      </c>
      <c r="O26" s="34">
        <f t="shared" si="20"/>
        <v>0.5437215698441481</v>
      </c>
      <c r="P26" s="34">
        <f t="shared" si="21"/>
        <v>1</v>
      </c>
      <c r="Q26" s="34">
        <f t="shared" si="22"/>
        <v>0</v>
      </c>
      <c r="R26" s="77">
        <f t="shared" si="23"/>
        <v>0.66115728023994225</v>
      </c>
    </row>
    <row r="27" spans="1:28" ht="15.95" customHeight="1">
      <c r="A27" s="18" t="s">
        <v>10</v>
      </c>
      <c r="B27" s="19">
        <v>5649</v>
      </c>
      <c r="C27" s="19">
        <v>0</v>
      </c>
      <c r="D27" s="19">
        <v>0</v>
      </c>
      <c r="E27" s="20">
        <f t="shared" si="13"/>
        <v>5649</v>
      </c>
      <c r="F27" s="19">
        <v>3322</v>
      </c>
      <c r="G27" s="19">
        <v>0</v>
      </c>
      <c r="H27" s="19">
        <v>0</v>
      </c>
      <c r="I27" s="19">
        <f t="shared" si="14"/>
        <v>3322</v>
      </c>
      <c r="J27" s="76">
        <f t="shared" si="15"/>
        <v>-0.41193131527704019</v>
      </c>
      <c r="K27" s="34">
        <f t="shared" si="16"/>
        <v>5.4310280469451321E-2</v>
      </c>
      <c r="L27" s="34">
        <f t="shared" si="17"/>
        <v>0</v>
      </c>
      <c r="M27" s="34">
        <f t="shared" si="18"/>
        <v>0</v>
      </c>
      <c r="N27" s="70">
        <f t="shared" si="19"/>
        <v>6.0168463479939559E-3</v>
      </c>
      <c r="O27" s="34">
        <f t="shared" si="20"/>
        <v>3.579936468488272E-2</v>
      </c>
      <c r="P27" s="34">
        <f t="shared" si="21"/>
        <v>0</v>
      </c>
      <c r="Q27" s="34">
        <f t="shared" si="22"/>
        <v>0</v>
      </c>
      <c r="R27" s="77">
        <f t="shared" si="23"/>
        <v>2.6559701936375406E-2</v>
      </c>
    </row>
    <row r="28" spans="1:28" ht="15.95" customHeight="1">
      <c r="A28" s="18" t="s">
        <v>11</v>
      </c>
      <c r="B28" s="19">
        <v>21010</v>
      </c>
      <c r="C28" s="19">
        <v>0</v>
      </c>
      <c r="D28" s="19">
        <v>0</v>
      </c>
      <c r="E28" s="20">
        <f t="shared" si="13"/>
        <v>21010</v>
      </c>
      <c r="F28" s="19">
        <v>19236</v>
      </c>
      <c r="G28" s="19">
        <v>0</v>
      </c>
      <c r="H28" s="19">
        <v>0</v>
      </c>
      <c r="I28" s="19">
        <f t="shared" si="14"/>
        <v>19236</v>
      </c>
      <c r="J28" s="76">
        <f t="shared" si="15"/>
        <v>-8.4435982865302239E-2</v>
      </c>
      <c r="K28" s="34">
        <f t="shared" si="16"/>
        <v>0.20199309482442421</v>
      </c>
      <c r="L28" s="34">
        <f t="shared" si="17"/>
        <v>0</v>
      </c>
      <c r="M28" s="34">
        <f t="shared" si="18"/>
        <v>0</v>
      </c>
      <c r="N28" s="70">
        <f t="shared" si="19"/>
        <v>2.2378109713463094E-2</v>
      </c>
      <c r="O28" s="34">
        <f t="shared" si="20"/>
        <v>0.20729577937339072</v>
      </c>
      <c r="P28" s="34">
        <f t="shared" si="21"/>
        <v>0</v>
      </c>
      <c r="Q28" s="34">
        <f t="shared" si="22"/>
        <v>0</v>
      </c>
      <c r="R28" s="77">
        <f t="shared" si="23"/>
        <v>0.15379362626373189</v>
      </c>
    </row>
    <row r="29" spans="1:28" ht="15.95" customHeight="1">
      <c r="A29" s="18" t="s">
        <v>24</v>
      </c>
      <c r="B29" s="19">
        <v>915</v>
      </c>
      <c r="C29" s="19">
        <v>0</v>
      </c>
      <c r="D29" s="19">
        <v>0</v>
      </c>
      <c r="E29" s="20">
        <f t="shared" si="13"/>
        <v>915</v>
      </c>
      <c r="F29" s="19">
        <v>2592</v>
      </c>
      <c r="G29" s="19">
        <v>0</v>
      </c>
      <c r="H29" s="19">
        <v>0</v>
      </c>
      <c r="I29" s="19">
        <f t="shared" si="14"/>
        <v>2592</v>
      </c>
      <c r="J29" s="76">
        <f t="shared" si="15"/>
        <v>1.8327868852459017</v>
      </c>
      <c r="K29" s="34">
        <f t="shared" si="16"/>
        <v>8.7969386846429385E-3</v>
      </c>
      <c r="L29" s="34">
        <f t="shared" si="17"/>
        <v>0</v>
      </c>
      <c r="M29" s="34">
        <f t="shared" si="18"/>
        <v>0</v>
      </c>
      <c r="N29" s="70">
        <f t="shared" si="19"/>
        <v>9.74582122218883E-4</v>
      </c>
      <c r="O29" s="34">
        <f t="shared" si="20"/>
        <v>2.7932556671648408E-2</v>
      </c>
      <c r="P29" s="34">
        <f t="shared" si="21"/>
        <v>0</v>
      </c>
      <c r="Q29" s="34">
        <f t="shared" si="22"/>
        <v>0</v>
      </c>
      <c r="R29" s="77">
        <f t="shared" si="23"/>
        <v>2.0723283389248962E-2</v>
      </c>
    </row>
    <row r="30" spans="1:28" ht="15.95" customHeight="1" thickBot="1">
      <c r="A30" s="18" t="s">
        <v>13</v>
      </c>
      <c r="B30" s="19">
        <v>25642.794590000009</v>
      </c>
      <c r="C30" s="19">
        <v>0</v>
      </c>
      <c r="D30" s="19">
        <v>0</v>
      </c>
      <c r="E30" s="20">
        <f t="shared" si="13"/>
        <v>25642.794590000009</v>
      </c>
      <c r="F30" s="19">
        <v>17190.330850000002</v>
      </c>
      <c r="G30" s="19">
        <v>0</v>
      </c>
      <c r="H30" s="19">
        <v>0</v>
      </c>
      <c r="I30" s="19">
        <f t="shared" si="14"/>
        <v>17190.330850000002</v>
      </c>
      <c r="J30" s="76">
        <f t="shared" si="15"/>
        <v>-0.32962334547172317</v>
      </c>
      <c r="K30" s="34">
        <f t="shared" si="16"/>
        <v>0.24653343356406965</v>
      </c>
      <c r="L30" s="34">
        <f t="shared" si="17"/>
        <v>0</v>
      </c>
      <c r="M30" s="34">
        <f t="shared" si="18"/>
        <v>0</v>
      </c>
      <c r="N30" s="70">
        <f t="shared" si="19"/>
        <v>2.7312578329120325E-2</v>
      </c>
      <c r="O30" s="34">
        <f t="shared" si="20"/>
        <v>0.18525072942593018</v>
      </c>
      <c r="P30" s="34">
        <f t="shared" si="21"/>
        <v>0</v>
      </c>
      <c r="Q30" s="34">
        <f t="shared" si="22"/>
        <v>0</v>
      </c>
      <c r="R30" s="77">
        <f t="shared" si="23"/>
        <v>0.13743830932079437</v>
      </c>
    </row>
    <row r="31" spans="1:28" ht="15.95" customHeight="1" thickBot="1">
      <c r="A31" s="5" t="s">
        <v>8</v>
      </c>
      <c r="B31" s="6">
        <f t="shared" ref="B31:I31" si="24">SUM(B25:B30)</f>
        <v>104013.45659</v>
      </c>
      <c r="C31" s="6">
        <f t="shared" si="24"/>
        <v>834810.47199999995</v>
      </c>
      <c r="D31" s="6">
        <f t="shared" si="24"/>
        <v>40</v>
      </c>
      <c r="E31" s="6">
        <f t="shared" si="24"/>
        <v>938863.92859000002</v>
      </c>
      <c r="F31" s="12">
        <f t="shared" si="24"/>
        <v>92794.942849999992</v>
      </c>
      <c r="G31" s="6">
        <f t="shared" si="24"/>
        <v>32240.761999999999</v>
      </c>
      <c r="H31" s="6">
        <f t="shared" si="24"/>
        <v>41</v>
      </c>
      <c r="I31" s="6">
        <f t="shared" si="24"/>
        <v>125076.70484999999</v>
      </c>
      <c r="J31" s="78">
        <f t="shared" si="15"/>
        <v>-0.86677866617174004</v>
      </c>
      <c r="K31" s="8">
        <f t="shared" ref="K31:R31" si="25">SUM(K25:K30)</f>
        <v>1</v>
      </c>
      <c r="L31" s="8">
        <f t="shared" si="25"/>
        <v>1</v>
      </c>
      <c r="M31" s="8">
        <f t="shared" si="25"/>
        <v>1</v>
      </c>
      <c r="N31" s="9">
        <f t="shared" si="25"/>
        <v>1</v>
      </c>
      <c r="O31" s="8">
        <f t="shared" si="25"/>
        <v>1.0000000000000002</v>
      </c>
      <c r="P31" s="8">
        <f t="shared" si="25"/>
        <v>1</v>
      </c>
      <c r="Q31" s="8">
        <f t="shared" si="25"/>
        <v>1</v>
      </c>
      <c r="R31" s="10">
        <f t="shared" si="25"/>
        <v>0.99999999999999989</v>
      </c>
    </row>
    <row r="33" spans="1:3" ht="15.95" customHeight="1">
      <c r="A33" s="2" t="s">
        <v>12</v>
      </c>
      <c r="B33" s="91"/>
      <c r="C33" s="92"/>
    </row>
    <row r="34" spans="1:3" ht="15.95" customHeight="1">
      <c r="B34" s="91"/>
      <c r="C34" s="92"/>
    </row>
    <row r="35" spans="1:3" ht="15.95" customHeight="1">
      <c r="B35" s="91"/>
      <c r="C35" s="92"/>
    </row>
  </sheetData>
  <dataConsolidate/>
  <mergeCells count="14">
    <mergeCell ref="B22:I22"/>
    <mergeCell ref="B23:E23"/>
    <mergeCell ref="F23:I23"/>
    <mergeCell ref="K23:N23"/>
    <mergeCell ref="O23:R23"/>
    <mergeCell ref="K22:R22"/>
    <mergeCell ref="A3:R3"/>
    <mergeCell ref="A19:R19"/>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&amp;Rpage &amp;P of &amp;N
&amp;D</oddFooter>
  </headerFooter>
  <ignoredErrors>
    <ignoredError sqref="J31 J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C86347EBABEC4AB4BB0E3588D7561B" ma:contentTypeVersion="11" ma:contentTypeDescription="Create a new document." ma:contentTypeScope="" ma:versionID="4158dc746fcd628f72ddb56b7f4ec1cf">
  <xsd:schema xmlns:xsd="http://www.w3.org/2001/XMLSchema" xmlns:xs="http://www.w3.org/2001/XMLSchema" xmlns:p="http://schemas.microsoft.com/office/2006/metadata/properties" xmlns:ns3="ca729617-940b-463d-a580-46cc6a3ad9da" xmlns:ns4="3099dd98-601e-4b79-9381-de728f13e060" xmlns:ns5="354a90c0-db86-46a8-a245-18dd3b4017c6" targetNamespace="http://schemas.microsoft.com/office/2006/metadata/properties" ma:root="true" ma:fieldsID="ad1059b4892def80382d4710ce4a5996" ns3:_="" ns4:_="" ns5:_="">
    <xsd:import namespace="ca729617-940b-463d-a580-46cc6a3ad9da"/>
    <xsd:import namespace="3099dd98-601e-4b79-9381-de728f13e060"/>
    <xsd:import namespace="354a90c0-db86-46a8-a245-18dd3b4017c6"/>
    <xsd:element name="properties">
      <xsd:complexType>
        <xsd:sequence>
          <xsd:element name="documentManagement">
            <xsd:complexType>
              <xsd:all>
                <xsd:element ref="ns3:TaxCatchAll" minOccurs="0"/>
                <xsd:element ref="ns3:TaxCatchAllLabel"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5:SharedWithUsers" minOccurs="0"/>
                <xsd:element ref="ns5:SharedWithDetails" minOccurs="0"/>
                <xsd:element ref="ns5:SharingHintHash"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29617-940b-463d-a580-46cc6a3ad9d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2dcf570-b41c-427f-8754-a63eb54b2642}" ma:internalName="TaxCatchAll" ma:showField="CatchAllData" ma:web="354a90c0-db86-46a8-a245-18dd3b4017c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2dcf570-b41c-427f-8754-a63eb54b2642}" ma:internalName="TaxCatchAllLabel" ma:readOnly="true" ma:showField="CatchAllDataLabel" ma:web="354a90c0-db86-46a8-a245-18dd3b4017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99dd98-601e-4b79-9381-de728f13e06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4a90c0-db86-46a8-a245-18dd3b4017c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3c6f0c0-389c-4324-ac00-59fc67b57edf"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ca729617-940b-463d-a580-46cc6a3ad9da"/>
  </documentManagement>
</p:properties>
</file>

<file path=customXml/itemProps1.xml><?xml version="1.0" encoding="utf-8"?>
<ds:datastoreItem xmlns:ds="http://schemas.openxmlformats.org/officeDocument/2006/customXml" ds:itemID="{23BFFB65-07CB-429E-B138-C6E107934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29617-940b-463d-a580-46cc6a3ad9da"/>
    <ds:schemaRef ds:uri="3099dd98-601e-4b79-9381-de728f13e060"/>
    <ds:schemaRef ds:uri="354a90c0-db86-46a8-a245-18dd3b4017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03D7B-5429-46F5-9504-BE8A3FF71156}">
  <ds:schemaRefs>
    <ds:schemaRef ds:uri="Microsoft.SharePoint.Taxonomy.ContentTypeSync"/>
  </ds:schemaRefs>
</ds:datastoreItem>
</file>

<file path=customXml/itemProps3.xml><?xml version="1.0" encoding="utf-8"?>
<ds:datastoreItem xmlns:ds="http://schemas.openxmlformats.org/officeDocument/2006/customXml" ds:itemID="{9412C6E0-9BB7-4208-BF85-2774200DED53}">
  <ds:schemaRefs>
    <ds:schemaRef ds:uri="http://schemas.microsoft.com/sharepoint/v3/contenttype/forms"/>
  </ds:schemaRefs>
</ds:datastoreItem>
</file>

<file path=customXml/itemProps4.xml><?xml version="1.0" encoding="utf-8"?>
<ds:datastoreItem xmlns:ds="http://schemas.openxmlformats.org/officeDocument/2006/customXml" ds:itemID="{4624F6DD-0DFC-46C8-8A5B-ECC4BBD0B4DE}">
  <ds:schemaRefs>
    <ds:schemaRef ds:uri="http://schemas.microsoft.com/office/infopath/2007/PartnerControls"/>
    <ds:schemaRef ds:uri="http://schemas.openxmlformats.org/package/2006/metadata/core-properties"/>
    <ds:schemaRef ds:uri="http://purl.org/dc/terms/"/>
    <ds:schemaRef ds:uri="http://purl.org/dc/elements/1.1/"/>
    <ds:schemaRef ds:uri="http://www.w3.org/XML/1998/namespace"/>
    <ds:schemaRef ds:uri="http://schemas.microsoft.com/office/2006/metadata/properties"/>
    <ds:schemaRef ds:uri="354a90c0-db86-46a8-a245-18dd3b4017c6"/>
    <ds:schemaRef ds:uri="http://schemas.microsoft.com/office/2006/documentManagement/types"/>
    <ds:schemaRef ds:uri="3099dd98-601e-4b79-9381-de728f13e060"/>
    <ds:schemaRef ds:uri="ca729617-940b-463d-a580-46cc6a3ad9da"/>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Reliance</vt:lpstr>
      <vt:lpstr>usord </vt:lpstr>
      <vt:lpstr>canord</vt:lpstr>
      <vt:lpstr>usgroup</vt:lpstr>
      <vt:lpstr>cangroup</vt:lpstr>
      <vt:lpstr>canord!Print_Area</vt:lpstr>
      <vt:lpstr>'usord '!Print_Area</vt:lpstr>
    </vt:vector>
  </TitlesOfParts>
  <Company>MARC-Life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bruggeman</dc:creator>
  <cp:lastModifiedBy>Sullivan Carol - Atlanta-MARC</cp:lastModifiedBy>
  <cp:lastPrinted>2019-04-18T20:07:30Z</cp:lastPrinted>
  <dcterms:created xsi:type="dcterms:W3CDTF">1998-03-27T18:48:13Z</dcterms:created>
  <dcterms:modified xsi:type="dcterms:W3CDTF">2019-09-30T14:29:58Z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{588B855D-0472-4F7D-AF49-61E4EE24CAFD}</vt:lpwstr>
  </property>
  <property fmtid="{D5CDD505-2E9C-101B-9397-08002B2CF9AE}" pid="3" name="MSIP_Label_f45d0447-72b7-4595-8ee5-b32b4892557e_Enabled">
    <vt:lpwstr>True</vt:lpwstr>
  </property>
  <property fmtid="{D5CDD505-2E9C-101B-9397-08002B2CF9AE}" pid="4" name="MSIP_Label_f45d0447-72b7-4595-8ee5-b32b4892557e_SiteId">
    <vt:lpwstr>582259a1-dcaa-4cca-b1cf-e60d3f045ecd</vt:lpwstr>
  </property>
  <property fmtid="{D5CDD505-2E9C-101B-9397-08002B2CF9AE}" pid="5" name="MSIP_Label_f45d0447-72b7-4595-8ee5-b32b4892557e_Owner">
    <vt:lpwstr>csullivan@munichre.com</vt:lpwstr>
  </property>
  <property fmtid="{D5CDD505-2E9C-101B-9397-08002B2CF9AE}" pid="6" name="MSIP_Label_f45d0447-72b7-4595-8ee5-b32b4892557e_SetDate">
    <vt:lpwstr>2019-09-30T14:29:24.4013583Z</vt:lpwstr>
  </property>
  <property fmtid="{D5CDD505-2E9C-101B-9397-08002B2CF9AE}" pid="7" name="MSIP_Label_f45d0447-72b7-4595-8ee5-b32b4892557e_Name">
    <vt:lpwstr>Public unrestricted (C1)</vt:lpwstr>
  </property>
  <property fmtid="{D5CDD505-2E9C-101B-9397-08002B2CF9AE}" pid="8" name="MSIP_Label_f45d0447-72b7-4595-8ee5-b32b4892557e_Application">
    <vt:lpwstr>Microsoft Azure Information Protection</vt:lpwstr>
  </property>
  <property fmtid="{D5CDD505-2E9C-101B-9397-08002B2CF9AE}" pid="9" name="MSIP_Label_f45d0447-72b7-4595-8ee5-b32b4892557e_ActionId">
    <vt:lpwstr>41d3add0-d68a-4cd1-bbe5-d21f723ef1f9</vt:lpwstr>
  </property>
  <property fmtid="{D5CDD505-2E9C-101B-9397-08002B2CF9AE}" pid="10" name="MSIP_Label_f45d0447-72b7-4595-8ee5-b32b4892557e_Extended_MSFT_Method">
    <vt:lpwstr>Manual</vt:lpwstr>
  </property>
  <property fmtid="{D5CDD505-2E9C-101B-9397-08002B2CF9AE}" pid="11" name="Sensitivity">
    <vt:lpwstr>Public unrestricted (C1)</vt:lpwstr>
  </property>
  <property fmtid="{D5CDD505-2E9C-101B-9397-08002B2CF9AE}" pid="12" name="ContentTypeId">
    <vt:lpwstr>0x01010082C86347EBABEC4AB4BB0E3588D7561B</vt:lpwstr>
  </property>
</Properties>
</file>