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524" windowWidth="11340" windowHeight="6552" activeTab="1"/>
  </bookViews>
  <sheets>
    <sheet name="usord " sheetId="1" r:id="rId1"/>
    <sheet name="canord" sheetId="2" r:id="rId2"/>
    <sheet name="usgroup" sheetId="3" r:id="rId3"/>
    <sheet name="cangroup" sheetId="4" r:id="rId4"/>
  </sheets>
  <definedNames>
    <definedName name="_xlnm.Print_Area" localSheetId="1">'canord'!$A$1:$U$73</definedName>
  </definedNames>
  <calcPr fullCalcOnLoad="1"/>
</workbook>
</file>

<file path=xl/sharedStrings.xml><?xml version="1.0" encoding="utf-8"?>
<sst xmlns="http://schemas.openxmlformats.org/spreadsheetml/2006/main" count="337" uniqueCount="76">
  <si>
    <t>Date</t>
  </si>
  <si>
    <t>Company</t>
  </si>
  <si>
    <t>Recur.</t>
  </si>
  <si>
    <t>Port.</t>
  </si>
  <si>
    <t>Retro.</t>
  </si>
  <si>
    <t>Total</t>
  </si>
  <si>
    <t>Percentage</t>
  </si>
  <si>
    <t>Increase</t>
  </si>
  <si>
    <t xml:space="preserve">        Market Share Percentages</t>
  </si>
  <si>
    <t>Optimum Re (US)</t>
  </si>
  <si>
    <t>TOTALS</t>
  </si>
  <si>
    <t>U.S. ORDINARY REINSURANCE</t>
  </si>
  <si>
    <t>CANADIAN ORDINARY REINSURANCE</t>
  </si>
  <si>
    <t>Date:</t>
  </si>
  <si>
    <t>Munich Re (Canada)</t>
  </si>
  <si>
    <t>Munich  Re (Canada)</t>
  </si>
  <si>
    <t>Optimum Re (Canada)</t>
  </si>
  <si>
    <t>RGA Re (Canada)</t>
  </si>
  <si>
    <t xml:space="preserve"> </t>
  </si>
  <si>
    <t xml:space="preserve">         Ordinary Reinsurance In Force</t>
  </si>
  <si>
    <t xml:space="preserve">          Ordinary Reinsurance In Force</t>
  </si>
  <si>
    <t xml:space="preserve">          Market Share Percentages</t>
  </si>
  <si>
    <t xml:space="preserve">            Market Share Percentages</t>
  </si>
  <si>
    <t xml:space="preserve">       Ordinary Reinsurance In Force</t>
  </si>
  <si>
    <t xml:space="preserve">        Ordinary Reinsurance In Force</t>
  </si>
  <si>
    <t xml:space="preserve">           Ordinary Reinsurance In Force</t>
  </si>
  <si>
    <t xml:space="preserve">Swiss Re </t>
  </si>
  <si>
    <t xml:space="preserve">Canada Life </t>
  </si>
  <si>
    <t>Canada Life</t>
  </si>
  <si>
    <t>Scottish Re</t>
  </si>
  <si>
    <t>`</t>
  </si>
  <si>
    <t>Swiss Re</t>
  </si>
  <si>
    <t>General Re Life</t>
  </si>
  <si>
    <t>Pacific Life</t>
  </si>
  <si>
    <t xml:space="preserve">Generali USA Life Re </t>
  </si>
  <si>
    <t>AXA Equitable</t>
  </si>
  <si>
    <t>RGA Re. Company</t>
  </si>
  <si>
    <t>Retro</t>
  </si>
  <si>
    <t>Wilton Re</t>
  </si>
  <si>
    <t>Group Reinsurance Plus (Hartford)</t>
  </si>
  <si>
    <t>Scottish Re (US)</t>
  </si>
  <si>
    <t>SCOR Global Life</t>
  </si>
  <si>
    <t xml:space="preserve">                      Market Share Percentages</t>
  </si>
  <si>
    <t xml:space="preserve">                    Market Share Percentages</t>
  </si>
  <si>
    <t>Percentage Increase</t>
  </si>
  <si>
    <t xml:space="preserve">Employers Re. Corp. </t>
  </si>
  <si>
    <t>Employers Re Corp.</t>
  </si>
  <si>
    <t>DNR: Did Not Report</t>
  </si>
  <si>
    <t>SCOR Global Life (Canada)</t>
  </si>
  <si>
    <t>Aurigen</t>
  </si>
  <si>
    <t>Munich Re (US)</t>
  </si>
  <si>
    <t>Port</t>
  </si>
  <si>
    <t>Trad</t>
  </si>
  <si>
    <t>Generali USA Life Re</t>
  </si>
  <si>
    <t>Hannover Life Re</t>
  </si>
  <si>
    <t>Berkshire Hathaway Group (Sun)</t>
  </si>
  <si>
    <t xml:space="preserve">         Group Reinsurance In Force (Premium)</t>
  </si>
  <si>
    <t xml:space="preserve">                    Group Reinsurance In Force (Premium)</t>
  </si>
  <si>
    <t xml:space="preserve">                    Group Reinsurance New Business (Premium)</t>
  </si>
  <si>
    <t xml:space="preserve">   Group Reinsurance New Business (Premium)</t>
  </si>
  <si>
    <t xml:space="preserve">      Ordinary Reinsurance New Business</t>
  </si>
  <si>
    <t xml:space="preserve">        Ordinary Reinsurance New Business</t>
  </si>
  <si>
    <t xml:space="preserve">    Ordinary Reinsurance New Business</t>
  </si>
  <si>
    <t xml:space="preserve">         Ordinary Reinsurance New Business</t>
  </si>
  <si>
    <t>Berkshire Hathaway Group</t>
  </si>
  <si>
    <t>DNR</t>
  </si>
  <si>
    <t>U.S. ORDINARY REINSURANCE NEW BUSINESS MARKET SHARE PERCENTAGES FOR 2012 AND 2013 ( AMOUNTS IN $U.S. MILLIONS)</t>
  </si>
  <si>
    <t>CANADIAN ORDINARY REINSURANCE NEW BUSINESS MARKET SHARE PERCENTAGES FOR 2012 AND 2013 ( AMOUNTS IN $CAN MILLIONS)</t>
  </si>
  <si>
    <t>CANADIAN ORDINARY REINSURANCE IN FORCE MARKET SHARE PERCENTAGES FOR 2012 AND 2013 ( AMOUNTS IN $CAN MILLIONS)</t>
  </si>
  <si>
    <t>U.S. ORDINARY REINSURANCE IN FORCE MARKET SHARE PERCENTAGES FOR 2012 AND 2013 (AMOUNTS IN $U.S. MILLIONS)</t>
  </si>
  <si>
    <t>U.S. GROUP REINSURANCE PREMIUM IN FORCE MARKET SHARE PERCENTAGES FOR 2012 AND 2013 (AMOUNTS IN $U.S. THOUSANDS)</t>
  </si>
  <si>
    <t>CANADIAN GROUP REINSURANCE PREMIUM NEW BUSINESS MARKET SHARE PERCENTAGES FOR 2012 AND 2013 (AMOUNTS IN $CAN THOUSANDS)</t>
  </si>
  <si>
    <t>CANADIAN GROUP REINSURANCE PREMIUM IN FORCE MARKET SHARE PERCENTAGES FOR 2012 AND 2013 (AMOUNTS IN $CAN THOUSANDS)</t>
  </si>
  <si>
    <t>Acquired by SCOR</t>
  </si>
  <si>
    <t xml:space="preserve">SCOR Global Life </t>
  </si>
  <si>
    <t>U.S. GROUP REINSURANCE PREMIUM NEW BUSINESS MARKET SHARE PERCENTAGES FOR 2012 AND 2013 (AMOUNTS IN $U.S. THOUSANDS)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</si>
</sst>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_);_(* \(#,##0.0\);_(* &quot;-&quot;??_);_(@_)"/>
    <numFmt numFmtId="171" formatCode="_(* #,##0_);_(* \(#,##0\);_(* &quot;-&quot;??_);_(@_)"/>
    <numFmt numFmtId="172" formatCode="[$-409]dddd\,\ mmmm\ dd\,\ yyyy"/>
    <numFmt numFmtId="173" formatCode="[$-409]h:mm:ss\ AM/PM"/>
    <numFmt numFmtId="174" formatCode="0.0"/>
    <numFmt numFmtId="175" formatCode="[$-409]d\-mmm\-yyyy;@"/>
    <numFmt numFmtId="176" formatCode="[$-409]d\-mmm\-yy;@"/>
  </numFmts>
  <fonts count="3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10" fontId="2" fillId="0" borderId="13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10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17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10" fontId="1" fillId="0" borderId="20" xfId="0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10" fontId="1" fillId="0" borderId="18" xfId="0" applyNumberFormat="1" applyFont="1" applyFill="1" applyBorder="1" applyAlignment="1">
      <alignment/>
    </xf>
    <xf numFmtId="10" fontId="1" fillId="0" borderId="19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10" fontId="1" fillId="0" borderId="22" xfId="0" applyNumberFormat="1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22" xfId="0" applyFont="1" applyFill="1" applyBorder="1" applyAlignment="1">
      <alignment/>
    </xf>
    <xf numFmtId="0" fontId="2" fillId="33" borderId="32" xfId="0" applyFont="1" applyFill="1" applyBorder="1" applyAlignment="1">
      <alignment horizontal="center"/>
    </xf>
    <xf numFmtId="15" fontId="1" fillId="0" borderId="0" xfId="0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5" fontId="1" fillId="0" borderId="0" xfId="0" applyNumberFormat="1" applyFont="1" applyFill="1" applyAlignment="1">
      <alignment/>
    </xf>
    <xf numFmtId="14" fontId="1" fillId="0" borderId="0" xfId="0" applyNumberFormat="1" applyFont="1" applyFill="1" applyAlignment="1">
      <alignment/>
    </xf>
    <xf numFmtId="164" fontId="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15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2" fillId="33" borderId="33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10" fontId="1" fillId="0" borderId="21" xfId="0" applyNumberFormat="1" applyFont="1" applyFill="1" applyBorder="1" applyAlignment="1">
      <alignment/>
    </xf>
    <xf numFmtId="10" fontId="1" fillId="0" borderId="34" xfId="0" applyNumberFormat="1" applyFont="1" applyFill="1" applyBorder="1" applyAlignment="1">
      <alignment/>
    </xf>
    <xf numFmtId="10" fontId="2" fillId="0" borderId="12" xfId="0" applyNumberFormat="1" applyFont="1" applyFill="1" applyBorder="1" applyAlignment="1">
      <alignment/>
    </xf>
    <xf numFmtId="10" fontId="2" fillId="0" borderId="11" xfId="0" applyNumberFormat="1" applyFont="1" applyFill="1" applyBorder="1" applyAlignment="1">
      <alignment/>
    </xf>
    <xf numFmtId="10" fontId="2" fillId="0" borderId="16" xfId="0" applyNumberFormat="1" applyFont="1" applyFill="1" applyBorder="1" applyAlignment="1">
      <alignment/>
    </xf>
    <xf numFmtId="10" fontId="2" fillId="0" borderId="12" xfId="0" applyNumberFormat="1" applyFont="1" applyBorder="1" applyAlignment="1">
      <alignment/>
    </xf>
    <xf numFmtId="10" fontId="1" fillId="0" borderId="35" xfId="0" applyNumberFormat="1" applyFont="1" applyFill="1" applyBorder="1" applyAlignment="1">
      <alignment/>
    </xf>
    <xf numFmtId="10" fontId="2" fillId="0" borderId="16" xfId="0" applyNumberFormat="1" applyFont="1" applyBorder="1" applyAlignment="1">
      <alignment/>
    </xf>
    <xf numFmtId="10" fontId="2" fillId="0" borderId="11" xfId="0" applyNumberFormat="1" applyFont="1" applyBorder="1" applyAlignment="1">
      <alignment/>
    </xf>
    <xf numFmtId="0" fontId="1" fillId="0" borderId="0" xfId="0" applyFont="1" applyAlignment="1" quotePrefix="1">
      <alignment/>
    </xf>
    <xf numFmtId="37" fontId="1" fillId="0" borderId="21" xfId="42" applyNumberFormat="1" applyFont="1" applyFill="1" applyBorder="1" applyAlignment="1">
      <alignment/>
    </xf>
    <xf numFmtId="37" fontId="1" fillId="0" borderId="0" xfId="42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9" fontId="1" fillId="0" borderId="0" xfId="0" applyNumberFormat="1" applyFont="1" applyAlignment="1">
      <alignment/>
    </xf>
    <xf numFmtId="3" fontId="1" fillId="0" borderId="35" xfId="0" applyNumberFormat="1" applyFont="1" applyFill="1" applyBorder="1" applyAlignment="1">
      <alignment/>
    </xf>
    <xf numFmtId="176" fontId="1" fillId="0" borderId="0" xfId="0" applyNumberFormat="1" applyFont="1" applyAlignment="1">
      <alignment/>
    </xf>
    <xf numFmtId="37" fontId="1" fillId="0" borderId="21" xfId="42" applyNumberFormat="1" applyFont="1" applyFill="1" applyBorder="1" applyAlignment="1">
      <alignment horizontal="right"/>
    </xf>
    <xf numFmtId="37" fontId="1" fillId="0" borderId="0" xfId="42" applyNumberFormat="1" applyFont="1" applyFill="1" applyBorder="1" applyAlignment="1">
      <alignment horizontal="right"/>
    </xf>
    <xf numFmtId="0" fontId="2" fillId="33" borderId="2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9"/>
  <sheetViews>
    <sheetView zoomScaleSheetLayoutView="100" zoomScalePageLayoutView="0" workbookViewId="0" topLeftCell="A7">
      <selection activeCell="B3" sqref="B3"/>
    </sheetView>
  </sheetViews>
  <sheetFormatPr defaultColWidth="9.140625" defaultRowHeight="15.75" customHeight="1"/>
  <cols>
    <col min="1" max="1" width="31.57421875" style="52" customWidth="1"/>
    <col min="2" max="2" width="12.28125" style="52" customWidth="1"/>
    <col min="3" max="3" width="10.140625" style="52" bestFit="1" customWidth="1"/>
    <col min="4" max="4" width="9.421875" style="52" bestFit="1" customWidth="1"/>
    <col min="5" max="6" width="11.7109375" style="52" bestFit="1" customWidth="1"/>
    <col min="7" max="7" width="10.28125" style="52" bestFit="1" customWidth="1"/>
    <col min="8" max="8" width="9.421875" style="52" bestFit="1" customWidth="1"/>
    <col min="9" max="9" width="11.7109375" style="52" bestFit="1" customWidth="1"/>
    <col min="10" max="10" width="11.7109375" style="52" customWidth="1"/>
    <col min="11" max="11" width="13.421875" style="52" customWidth="1"/>
    <col min="12" max="12" width="11.7109375" style="52" customWidth="1"/>
    <col min="13" max="13" width="12.140625" style="52" customWidth="1"/>
    <col min="14" max="14" width="10.421875" style="52" customWidth="1"/>
    <col min="15" max="15" width="9.28125" style="52" bestFit="1" customWidth="1"/>
    <col min="16" max="16" width="10.28125" style="52" bestFit="1" customWidth="1"/>
    <col min="17" max="20" width="9.28125" style="52" bestFit="1" customWidth="1"/>
    <col min="21" max="16384" width="8.8515625" style="52" customWidth="1"/>
  </cols>
  <sheetData>
    <row r="1" spans="1:21" ht="15.75" customHeight="1">
      <c r="A1" s="62" t="s">
        <v>18</v>
      </c>
      <c r="B1" s="62" t="s">
        <v>18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ht="15.75" customHeight="1">
      <c r="A2" s="62" t="s">
        <v>13</v>
      </c>
      <c r="B2" s="63">
        <v>41731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1" ht="15.7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ht="15.75" customHeight="1">
      <c r="A4" s="62"/>
      <c r="B4" s="62"/>
      <c r="C4" s="16" t="s">
        <v>66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</row>
    <row r="5" spans="1:21" ht="15.75" customHeight="1" thickBo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</row>
    <row r="6" spans="1:21" ht="15.75" customHeight="1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2"/>
    </row>
    <row r="7" spans="1:21" ht="15.75" customHeight="1">
      <c r="A7" s="33"/>
      <c r="B7" s="34"/>
      <c r="C7" s="34"/>
      <c r="D7" s="34" t="s">
        <v>63</v>
      </c>
      <c r="E7" s="34"/>
      <c r="F7" s="34"/>
      <c r="G7" s="34"/>
      <c r="H7" s="34"/>
      <c r="I7" s="34"/>
      <c r="J7" s="91" t="s">
        <v>44</v>
      </c>
      <c r="K7" s="92"/>
      <c r="L7" s="92"/>
      <c r="M7" s="93"/>
      <c r="N7" s="34"/>
      <c r="O7" s="34"/>
      <c r="P7" s="34" t="s">
        <v>21</v>
      </c>
      <c r="Q7" s="34"/>
      <c r="R7" s="34"/>
      <c r="S7" s="34"/>
      <c r="T7" s="34"/>
      <c r="U7" s="36"/>
    </row>
    <row r="8" spans="1:21" ht="15.75" customHeight="1">
      <c r="A8" s="37"/>
      <c r="B8" s="34"/>
      <c r="C8" s="34">
        <v>2012</v>
      </c>
      <c r="D8" s="34"/>
      <c r="E8" s="38"/>
      <c r="F8" s="34"/>
      <c r="G8" s="34">
        <v>2013</v>
      </c>
      <c r="H8" s="34"/>
      <c r="I8" s="38"/>
      <c r="J8" s="70"/>
      <c r="K8" s="34"/>
      <c r="L8" s="34"/>
      <c r="M8" s="71" t="s">
        <v>18</v>
      </c>
      <c r="N8" s="34"/>
      <c r="O8" s="34">
        <f>+C8</f>
        <v>2012</v>
      </c>
      <c r="P8" s="34"/>
      <c r="Q8" s="38"/>
      <c r="R8" s="34"/>
      <c r="S8" s="34">
        <f>+G8</f>
        <v>2013</v>
      </c>
      <c r="T8" s="34"/>
      <c r="U8" s="36"/>
    </row>
    <row r="9" spans="1:21" ht="15.75" customHeight="1" thickBot="1">
      <c r="A9" s="40" t="s">
        <v>1</v>
      </c>
      <c r="B9" s="41" t="s">
        <v>2</v>
      </c>
      <c r="C9" s="41" t="s">
        <v>3</v>
      </c>
      <c r="D9" s="41" t="s">
        <v>4</v>
      </c>
      <c r="E9" s="42" t="s">
        <v>5</v>
      </c>
      <c r="F9" s="43" t="s">
        <v>2</v>
      </c>
      <c r="G9" s="43" t="s">
        <v>3</v>
      </c>
      <c r="H9" s="43" t="s">
        <v>4</v>
      </c>
      <c r="I9" s="44" t="s">
        <v>5</v>
      </c>
      <c r="J9" s="43" t="s">
        <v>2</v>
      </c>
      <c r="K9" s="43" t="s">
        <v>3</v>
      </c>
      <c r="L9" s="43" t="s">
        <v>4</v>
      </c>
      <c r="M9" s="44" t="s">
        <v>5</v>
      </c>
      <c r="N9" s="43" t="s">
        <v>2</v>
      </c>
      <c r="O9" s="43" t="s">
        <v>3</v>
      </c>
      <c r="P9" s="43" t="s">
        <v>4</v>
      </c>
      <c r="Q9" s="44" t="s">
        <v>5</v>
      </c>
      <c r="R9" s="43" t="s">
        <v>2</v>
      </c>
      <c r="S9" s="43" t="s">
        <v>3</v>
      </c>
      <c r="T9" s="43" t="s">
        <v>4</v>
      </c>
      <c r="U9" s="46" t="s">
        <v>5</v>
      </c>
    </row>
    <row r="10" spans="1:21" ht="15" customHeight="1" thickTop="1">
      <c r="A10" s="20" t="s">
        <v>49</v>
      </c>
      <c r="B10" s="21">
        <v>0</v>
      </c>
      <c r="C10" s="21">
        <v>604</v>
      </c>
      <c r="D10" s="21">
        <v>0</v>
      </c>
      <c r="E10" s="22">
        <f aca="true" t="shared" si="0" ref="E10:E17">+B10+C10+D10</f>
        <v>604</v>
      </c>
      <c r="F10" s="21">
        <v>1</v>
      </c>
      <c r="G10" s="21">
        <v>794</v>
      </c>
      <c r="H10" s="21">
        <v>0</v>
      </c>
      <c r="I10" s="22">
        <f>+F10+G10+H10</f>
        <v>795</v>
      </c>
      <c r="J10" s="72">
        <f aca="true" t="shared" si="1" ref="J10:M11">IF(+B10&gt;0,(+F10-B10)/B10,0)</f>
        <v>0</v>
      </c>
      <c r="K10" s="25">
        <f t="shared" si="1"/>
        <v>0.31456953642384106</v>
      </c>
      <c r="L10" s="25">
        <f t="shared" si="1"/>
        <v>0</v>
      </c>
      <c r="M10" s="26">
        <f t="shared" si="1"/>
        <v>0.3162251655629139</v>
      </c>
      <c r="N10" s="25">
        <f>+B10/$B$27</f>
        <v>0</v>
      </c>
      <c r="O10" s="25">
        <f>+C10/$C$27</f>
        <v>0.0017557782254430869</v>
      </c>
      <c r="P10" s="25">
        <f>+D10/$D$27</f>
        <v>0</v>
      </c>
      <c r="Q10" s="26">
        <f>+E10/$E$27</f>
        <v>0.0007579465170851686</v>
      </c>
      <c r="R10" s="25">
        <f>+F10/$F$27</f>
        <v>2.257025556300374E-06</v>
      </c>
      <c r="S10" s="25">
        <f>+G10/$G$27</f>
        <v>0.0012637778043054395</v>
      </c>
      <c r="T10" s="25">
        <f>+H10/$H$27</f>
        <v>0</v>
      </c>
      <c r="U10" s="27">
        <f>+I10/$I$27</f>
        <v>0.0007359611930902964</v>
      </c>
    </row>
    <row r="11" spans="1:21" ht="15" customHeight="1">
      <c r="A11" s="20" t="s">
        <v>35</v>
      </c>
      <c r="B11" s="21">
        <v>0</v>
      </c>
      <c r="C11" s="21">
        <v>0</v>
      </c>
      <c r="D11" s="21">
        <v>2610</v>
      </c>
      <c r="E11" s="22">
        <f>+B11+C11+D11</f>
        <v>2610</v>
      </c>
      <c r="F11" s="21">
        <v>0</v>
      </c>
      <c r="G11" s="21">
        <v>0</v>
      </c>
      <c r="H11" s="21">
        <v>2680</v>
      </c>
      <c r="I11" s="22">
        <f>+F11+G11+H11</f>
        <v>2680</v>
      </c>
      <c r="J11" s="72">
        <f t="shared" si="1"/>
        <v>0</v>
      </c>
      <c r="K11" s="25">
        <f t="shared" si="1"/>
        <v>0</v>
      </c>
      <c r="L11" s="25">
        <f t="shared" si="1"/>
        <v>0.02681992337164751</v>
      </c>
      <c r="M11" s="26">
        <f t="shared" si="1"/>
        <v>0.02681992337164751</v>
      </c>
      <c r="N11" s="25">
        <f>+B11/$B$27</f>
        <v>0</v>
      </c>
      <c r="O11" s="25">
        <f>+C11/$C$27</f>
        <v>0</v>
      </c>
      <c r="P11" s="25">
        <f>+D11/$D$27</f>
        <v>0.34963161419959815</v>
      </c>
      <c r="Q11" s="26">
        <f>+E11/$E$27</f>
        <v>0.0032752324662124006</v>
      </c>
      <c r="R11" s="25">
        <f>+F11/$F$27</f>
        <v>0</v>
      </c>
      <c r="S11" s="25">
        <f>+G11/$G$27</f>
        <v>0</v>
      </c>
      <c r="T11" s="25">
        <f>+H11/$H$27</f>
        <v>0.3016659162539397</v>
      </c>
      <c r="U11" s="27">
        <f>+I11/$I$27</f>
        <v>0.0024809760974616284</v>
      </c>
    </row>
    <row r="12" spans="1:21" ht="15" customHeight="1">
      <c r="A12" s="20" t="s">
        <v>64</v>
      </c>
      <c r="B12" s="21">
        <v>0</v>
      </c>
      <c r="C12" s="21">
        <v>0</v>
      </c>
      <c r="D12" s="21">
        <v>2456</v>
      </c>
      <c r="E12" s="22">
        <f t="shared" si="0"/>
        <v>2456</v>
      </c>
      <c r="F12" s="21">
        <v>0</v>
      </c>
      <c r="G12" s="21">
        <v>0</v>
      </c>
      <c r="H12" s="21">
        <v>3024</v>
      </c>
      <c r="I12" s="22">
        <f>+F12+G12+H12</f>
        <v>3024</v>
      </c>
      <c r="J12" s="72">
        <f aca="true" t="shared" si="2" ref="J12:J25">IF(+B12&gt;0,(+F12-B12)/B12,0)</f>
        <v>0</v>
      </c>
      <c r="K12" s="25">
        <f aca="true" t="shared" si="3" ref="K12:K25">IF(+C12&gt;0,(+G12-C12)/C12,0)</f>
        <v>0</v>
      </c>
      <c r="L12" s="25">
        <f aca="true" t="shared" si="4" ref="L12:L25">IF(+D12&gt;0,(+H12-D12)/D12,0)</f>
        <v>0.23127035830618892</v>
      </c>
      <c r="M12" s="26">
        <f aca="true" t="shared" si="5" ref="M12:M25">IF(+E12&gt;0,(+I12-E12)/E12,0)</f>
        <v>0.23127035830618892</v>
      </c>
      <c r="N12" s="25">
        <f aca="true" t="shared" si="6" ref="N12:N25">+B12/$B$27</f>
        <v>0</v>
      </c>
      <c r="O12" s="25">
        <f aca="true" t="shared" si="7" ref="O12:O25">+C12/$C$27</f>
        <v>0</v>
      </c>
      <c r="P12" s="25">
        <f aca="true" t="shared" si="8" ref="P12:P25">+D12/$D$27</f>
        <v>0.3290020093770931</v>
      </c>
      <c r="Q12" s="26">
        <f aca="true" t="shared" si="9" ref="Q12:Q25">+E12/$E$27</f>
        <v>0.0030819812019224737</v>
      </c>
      <c r="R12" s="25">
        <f aca="true" t="shared" si="10" ref="R12:R25">+F12/$F$27</f>
        <v>0</v>
      </c>
      <c r="S12" s="25">
        <f aca="true" t="shared" si="11" ref="S12:S25">+G12/$G$27</f>
        <v>0</v>
      </c>
      <c r="T12" s="25">
        <f aca="true" t="shared" si="12" ref="T12:T25">+H12/$H$27</f>
        <v>0.3403872129671319</v>
      </c>
      <c r="U12" s="27">
        <f aca="true" t="shared" si="13" ref="U12:U25">+I12/$I$27</f>
        <v>0.0027994297457925236</v>
      </c>
    </row>
    <row r="13" spans="1:21" ht="15.75" customHeight="1">
      <c r="A13" s="20" t="s">
        <v>27</v>
      </c>
      <c r="B13" s="21">
        <v>8668</v>
      </c>
      <c r="C13" s="21">
        <v>109776</v>
      </c>
      <c r="D13" s="21">
        <v>0</v>
      </c>
      <c r="E13" s="22">
        <f t="shared" si="0"/>
        <v>118444</v>
      </c>
      <c r="F13" s="21">
        <v>7677</v>
      </c>
      <c r="G13" s="21">
        <v>4410</v>
      </c>
      <c r="H13" s="21">
        <v>0</v>
      </c>
      <c r="I13" s="22">
        <f aca="true" t="shared" si="14" ref="I13:I25">+F13+G13+H13</f>
        <v>12087</v>
      </c>
      <c r="J13" s="72">
        <f t="shared" si="2"/>
        <v>-0.11432856483617905</v>
      </c>
      <c r="K13" s="25">
        <f t="shared" si="3"/>
        <v>-0.959827284652383</v>
      </c>
      <c r="L13" s="25">
        <f t="shared" si="4"/>
        <v>0</v>
      </c>
      <c r="M13" s="26">
        <f t="shared" si="5"/>
        <v>-0.897951774678329</v>
      </c>
      <c r="N13" s="25">
        <f t="shared" si="6"/>
        <v>0.019460372055013494</v>
      </c>
      <c r="O13" s="25">
        <f t="shared" si="7"/>
        <v>0.31910978555668923</v>
      </c>
      <c r="P13" s="25">
        <f t="shared" si="8"/>
        <v>0</v>
      </c>
      <c r="Q13" s="26">
        <f t="shared" si="9"/>
        <v>0.14863281004906576</v>
      </c>
      <c r="R13" s="25">
        <f t="shared" si="10"/>
        <v>0.01732718519571797</v>
      </c>
      <c r="S13" s="25">
        <f t="shared" si="11"/>
        <v>0.0070192192909156025</v>
      </c>
      <c r="T13" s="25">
        <f t="shared" si="12"/>
        <v>0</v>
      </c>
      <c r="U13" s="27">
        <f t="shared" si="13"/>
        <v>0.011189387347021903</v>
      </c>
    </row>
    <row r="14" spans="1:21" ht="15.75" customHeight="1">
      <c r="A14" s="20" t="s">
        <v>45</v>
      </c>
      <c r="B14" s="21">
        <v>0</v>
      </c>
      <c r="C14" s="21">
        <v>0</v>
      </c>
      <c r="D14" s="21">
        <v>0</v>
      </c>
      <c r="E14" s="22">
        <f t="shared" si="0"/>
        <v>0</v>
      </c>
      <c r="F14" s="21">
        <v>0</v>
      </c>
      <c r="G14" s="21">
        <v>0</v>
      </c>
      <c r="H14" s="21">
        <v>0</v>
      </c>
      <c r="I14" s="22">
        <f t="shared" si="14"/>
        <v>0</v>
      </c>
      <c r="J14" s="72">
        <f t="shared" si="2"/>
        <v>0</v>
      </c>
      <c r="K14" s="25">
        <f t="shared" si="3"/>
        <v>0</v>
      </c>
      <c r="L14" s="25">
        <f t="shared" si="4"/>
        <v>0</v>
      </c>
      <c r="M14" s="26">
        <f t="shared" si="5"/>
        <v>0</v>
      </c>
      <c r="N14" s="25">
        <f t="shared" si="6"/>
        <v>0</v>
      </c>
      <c r="O14" s="25">
        <f t="shared" si="7"/>
        <v>0</v>
      </c>
      <c r="P14" s="25">
        <f t="shared" si="8"/>
        <v>0</v>
      </c>
      <c r="Q14" s="26">
        <f t="shared" si="9"/>
        <v>0</v>
      </c>
      <c r="R14" s="25">
        <f t="shared" si="10"/>
        <v>0</v>
      </c>
      <c r="S14" s="25">
        <f t="shared" si="11"/>
        <v>0</v>
      </c>
      <c r="T14" s="25">
        <f t="shared" si="12"/>
        <v>0</v>
      </c>
      <c r="U14" s="27">
        <f t="shared" si="13"/>
        <v>0</v>
      </c>
    </row>
    <row r="15" spans="1:21" ht="15.75" customHeight="1">
      <c r="A15" s="20" t="s">
        <v>32</v>
      </c>
      <c r="B15" s="21">
        <v>12696</v>
      </c>
      <c r="C15" s="21">
        <v>0</v>
      </c>
      <c r="D15" s="21">
        <v>0</v>
      </c>
      <c r="E15" s="22">
        <f t="shared" si="0"/>
        <v>12696</v>
      </c>
      <c r="F15" s="21">
        <v>12313</v>
      </c>
      <c r="G15" s="21">
        <v>0</v>
      </c>
      <c r="H15" s="21">
        <v>0</v>
      </c>
      <c r="I15" s="22">
        <f>+F15+G15+H15</f>
        <v>12313</v>
      </c>
      <c r="J15" s="72">
        <f t="shared" si="2"/>
        <v>-0.03016698172652804</v>
      </c>
      <c r="K15" s="25">
        <f t="shared" si="3"/>
        <v>0</v>
      </c>
      <c r="L15" s="25">
        <f t="shared" si="4"/>
        <v>0</v>
      </c>
      <c r="M15" s="26">
        <f t="shared" si="5"/>
        <v>-0.03016698172652804</v>
      </c>
      <c r="N15" s="25">
        <f t="shared" si="6"/>
        <v>0.028503562945368172</v>
      </c>
      <c r="O15" s="25">
        <f t="shared" si="7"/>
        <v>0</v>
      </c>
      <c r="P15" s="25">
        <f t="shared" si="8"/>
        <v>0</v>
      </c>
      <c r="Q15" s="26">
        <f t="shared" si="9"/>
        <v>0.01593193539886308</v>
      </c>
      <c r="R15" s="25">
        <f t="shared" si="10"/>
        <v>0.027790755674726504</v>
      </c>
      <c r="S15" s="25">
        <f t="shared" si="11"/>
        <v>0</v>
      </c>
      <c r="T15" s="25">
        <f t="shared" si="12"/>
        <v>0</v>
      </c>
      <c r="U15" s="27">
        <f t="shared" si="13"/>
        <v>0.011398603988076503</v>
      </c>
    </row>
    <row r="16" spans="1:21" ht="15.75" customHeight="1">
      <c r="A16" s="20" t="s">
        <v>34</v>
      </c>
      <c r="B16" s="21">
        <v>63820</v>
      </c>
      <c r="C16" s="21">
        <v>0</v>
      </c>
      <c r="D16" s="21">
        <v>0</v>
      </c>
      <c r="E16" s="22">
        <f t="shared" si="0"/>
        <v>63820</v>
      </c>
      <c r="F16" s="94" t="s">
        <v>73</v>
      </c>
      <c r="G16" s="95"/>
      <c r="H16" s="95"/>
      <c r="I16" s="96"/>
      <c r="J16" s="72">
        <v>0</v>
      </c>
      <c r="K16" s="25">
        <f t="shared" si="3"/>
        <v>0</v>
      </c>
      <c r="L16" s="25">
        <f t="shared" si="4"/>
        <v>0</v>
      </c>
      <c r="M16" s="26">
        <f t="shared" si="5"/>
        <v>-1</v>
      </c>
      <c r="N16" s="25">
        <f t="shared" si="6"/>
        <v>0.1432811426570098</v>
      </c>
      <c r="O16" s="25">
        <f t="shared" si="7"/>
        <v>0</v>
      </c>
      <c r="P16" s="25">
        <f t="shared" si="8"/>
        <v>0</v>
      </c>
      <c r="Q16" s="26">
        <f t="shared" si="9"/>
        <v>0.0800863356297607</v>
      </c>
      <c r="R16" s="25">
        <v>0</v>
      </c>
      <c r="S16" s="25">
        <f t="shared" si="11"/>
        <v>0</v>
      </c>
      <c r="T16" s="25">
        <f t="shared" si="12"/>
        <v>0</v>
      </c>
      <c r="U16" s="27">
        <f t="shared" si="13"/>
        <v>0</v>
      </c>
    </row>
    <row r="17" spans="1:21" ht="15.75" customHeight="1">
      <c r="A17" s="20" t="s">
        <v>54</v>
      </c>
      <c r="B17" s="21">
        <v>40885</v>
      </c>
      <c r="C17" s="21">
        <v>44008</v>
      </c>
      <c r="D17" s="21">
        <v>0</v>
      </c>
      <c r="E17" s="22">
        <f t="shared" si="0"/>
        <v>84893</v>
      </c>
      <c r="F17" s="21">
        <v>47095</v>
      </c>
      <c r="G17" s="21">
        <v>34585</v>
      </c>
      <c r="H17" s="21">
        <v>0</v>
      </c>
      <c r="I17" s="22">
        <f t="shared" si="14"/>
        <v>81680</v>
      </c>
      <c r="J17" s="72">
        <f t="shared" si="2"/>
        <v>0.15188944600709306</v>
      </c>
      <c r="K17" s="25">
        <f t="shared" si="3"/>
        <v>-0.21412015997091438</v>
      </c>
      <c r="L17" s="25">
        <f t="shared" si="4"/>
        <v>0</v>
      </c>
      <c r="M17" s="26">
        <f t="shared" si="5"/>
        <v>-0.03784764350417585</v>
      </c>
      <c r="N17" s="25">
        <f t="shared" si="6"/>
        <v>0.09179018360281803</v>
      </c>
      <c r="O17" s="25">
        <f t="shared" si="7"/>
        <v>0.12792762937963473</v>
      </c>
      <c r="P17" s="25">
        <f t="shared" si="8"/>
        <v>0</v>
      </c>
      <c r="Q17" s="26">
        <f t="shared" si="9"/>
        <v>0.10653038687899208</v>
      </c>
      <c r="R17" s="25">
        <f t="shared" si="10"/>
        <v>0.10629461857396612</v>
      </c>
      <c r="S17" s="25">
        <f t="shared" si="11"/>
        <v>0.05504755083363177</v>
      </c>
      <c r="T17" s="25">
        <f t="shared" si="12"/>
        <v>0</v>
      </c>
      <c r="U17" s="27">
        <f t="shared" si="13"/>
        <v>0.07561422673159171</v>
      </c>
    </row>
    <row r="18" spans="1:21" ht="15.75" customHeight="1">
      <c r="A18" s="20" t="s">
        <v>50</v>
      </c>
      <c r="B18" s="21">
        <f>62645+5+4</f>
        <v>62654</v>
      </c>
      <c r="C18" s="21">
        <v>0</v>
      </c>
      <c r="D18" s="21">
        <v>0</v>
      </c>
      <c r="E18" s="22">
        <f aca="true" t="shared" si="15" ref="E18:E23">+B18+C18+D18</f>
        <v>62654</v>
      </c>
      <c r="F18" s="21">
        <v>67131</v>
      </c>
      <c r="G18" s="21">
        <v>0</v>
      </c>
      <c r="H18" s="21">
        <v>0</v>
      </c>
      <c r="I18" s="22">
        <f t="shared" si="14"/>
        <v>67131</v>
      </c>
      <c r="J18" s="72">
        <f t="shared" si="2"/>
        <v>0.07145593258211766</v>
      </c>
      <c r="K18" s="25">
        <f t="shared" si="3"/>
        <v>0</v>
      </c>
      <c r="L18" s="25">
        <f t="shared" si="4"/>
        <v>0</v>
      </c>
      <c r="M18" s="26">
        <f t="shared" si="5"/>
        <v>0.07145593258211766</v>
      </c>
      <c r="N18" s="25">
        <f t="shared" si="6"/>
        <v>0.1406633768729598</v>
      </c>
      <c r="O18" s="25">
        <f t="shared" si="7"/>
        <v>0</v>
      </c>
      <c r="P18" s="25">
        <f t="shared" si="8"/>
        <v>0</v>
      </c>
      <c r="Q18" s="26">
        <f t="shared" si="9"/>
        <v>0.07862314748585125</v>
      </c>
      <c r="R18" s="25">
        <f t="shared" si="10"/>
        <v>0.15151638262000042</v>
      </c>
      <c r="S18" s="25">
        <f t="shared" si="11"/>
        <v>0</v>
      </c>
      <c r="T18" s="25">
        <f t="shared" si="12"/>
        <v>0</v>
      </c>
      <c r="U18" s="27">
        <f t="shared" si="13"/>
        <v>0.06214567402936439</v>
      </c>
    </row>
    <row r="19" spans="1:21" ht="15.75" customHeight="1">
      <c r="A19" s="20" t="s">
        <v>9</v>
      </c>
      <c r="B19" s="21">
        <v>5124</v>
      </c>
      <c r="C19" s="21">
        <v>0</v>
      </c>
      <c r="D19" s="21">
        <v>0</v>
      </c>
      <c r="E19" s="22">
        <f t="shared" si="15"/>
        <v>5124</v>
      </c>
      <c r="F19" s="21">
        <v>6858</v>
      </c>
      <c r="G19" s="21">
        <v>0</v>
      </c>
      <c r="H19" s="21">
        <v>0</v>
      </c>
      <c r="I19" s="22">
        <f t="shared" si="14"/>
        <v>6858</v>
      </c>
      <c r="J19" s="72">
        <f t="shared" si="2"/>
        <v>0.33840749414519905</v>
      </c>
      <c r="K19" s="25">
        <f t="shared" si="3"/>
        <v>0</v>
      </c>
      <c r="L19" s="25">
        <f t="shared" si="4"/>
        <v>0</v>
      </c>
      <c r="M19" s="26">
        <f t="shared" si="5"/>
        <v>0.33840749414519905</v>
      </c>
      <c r="N19" s="25">
        <f t="shared" si="6"/>
        <v>0.011503800924075812</v>
      </c>
      <c r="O19" s="25">
        <f t="shared" si="7"/>
        <v>0</v>
      </c>
      <c r="P19" s="25">
        <f t="shared" si="8"/>
        <v>0</v>
      </c>
      <c r="Q19" s="26">
        <f t="shared" si="9"/>
        <v>0.006429996611828483</v>
      </c>
      <c r="R19" s="25">
        <f t="shared" si="10"/>
        <v>0.015478681265107964</v>
      </c>
      <c r="S19" s="25">
        <f t="shared" si="11"/>
        <v>0</v>
      </c>
      <c r="T19" s="25">
        <f t="shared" si="12"/>
        <v>0</v>
      </c>
      <c r="U19" s="27">
        <f t="shared" si="13"/>
        <v>0.00634870674492233</v>
      </c>
    </row>
    <row r="20" spans="1:21" ht="15.75" customHeight="1">
      <c r="A20" s="20" t="s">
        <v>33</v>
      </c>
      <c r="B20" s="21">
        <v>0</v>
      </c>
      <c r="C20" s="21">
        <v>0</v>
      </c>
      <c r="D20" s="21">
        <v>2399</v>
      </c>
      <c r="E20" s="22">
        <f t="shared" si="15"/>
        <v>2399</v>
      </c>
      <c r="F20" s="21">
        <v>0</v>
      </c>
      <c r="G20" s="21">
        <v>0</v>
      </c>
      <c r="H20" s="21">
        <v>3180</v>
      </c>
      <c r="I20" s="22">
        <f t="shared" si="14"/>
        <v>3180</v>
      </c>
      <c r="J20" s="72">
        <f t="shared" si="2"/>
        <v>0</v>
      </c>
      <c r="K20" s="25">
        <f t="shared" si="3"/>
        <v>0</v>
      </c>
      <c r="L20" s="25">
        <f t="shared" si="4"/>
        <v>0.3255523134639433</v>
      </c>
      <c r="M20" s="26">
        <f t="shared" si="5"/>
        <v>0.3255523134639433</v>
      </c>
      <c r="N20" s="25">
        <f t="shared" si="6"/>
        <v>0</v>
      </c>
      <c r="O20" s="25">
        <f t="shared" si="7"/>
        <v>0</v>
      </c>
      <c r="P20" s="25">
        <f t="shared" si="8"/>
        <v>0.3213663764233088</v>
      </c>
      <c r="Q20" s="26">
        <f t="shared" si="9"/>
        <v>0.0030104531365684095</v>
      </c>
      <c r="R20" s="25">
        <f t="shared" si="10"/>
        <v>0</v>
      </c>
      <c r="S20" s="25">
        <f t="shared" si="11"/>
        <v>0</v>
      </c>
      <c r="T20" s="25">
        <f t="shared" si="12"/>
        <v>0.3579468707789284</v>
      </c>
      <c r="U20" s="27">
        <f t="shared" si="13"/>
        <v>0.0029438447723611856</v>
      </c>
    </row>
    <row r="21" spans="1:21" ht="15.75" customHeight="1">
      <c r="A21" s="20" t="s">
        <v>36</v>
      </c>
      <c r="B21" s="21">
        <v>87115</v>
      </c>
      <c r="C21" s="21">
        <v>189569</v>
      </c>
      <c r="D21" s="21">
        <v>0</v>
      </c>
      <c r="E21" s="22">
        <f t="shared" si="15"/>
        <v>276684</v>
      </c>
      <c r="F21" s="21">
        <v>85936</v>
      </c>
      <c r="G21" s="21">
        <v>2483</v>
      </c>
      <c r="H21" s="21">
        <v>0</v>
      </c>
      <c r="I21" s="22">
        <f t="shared" si="14"/>
        <v>88419</v>
      </c>
      <c r="J21" s="72">
        <f t="shared" si="2"/>
        <v>-0.013533834586466165</v>
      </c>
      <c r="K21" s="25">
        <f t="shared" si="3"/>
        <v>-0.986901866866418</v>
      </c>
      <c r="L21" s="25">
        <f t="shared" si="4"/>
        <v>0</v>
      </c>
      <c r="M21" s="26">
        <f t="shared" si="5"/>
        <v>-0.6804332740599384</v>
      </c>
      <c r="N21" s="25">
        <f t="shared" si="6"/>
        <v>0.1955803312843217</v>
      </c>
      <c r="O21" s="25">
        <f t="shared" si="7"/>
        <v>0.5510614609586433</v>
      </c>
      <c r="P21" s="25">
        <f t="shared" si="8"/>
        <v>0</v>
      </c>
      <c r="Q21" s="26">
        <f t="shared" si="9"/>
        <v>0.34720475849866356</v>
      </c>
      <c r="R21" s="25">
        <f t="shared" si="10"/>
        <v>0.19395974820622894</v>
      </c>
      <c r="S21" s="25">
        <f t="shared" si="11"/>
        <v>0.003952091042935021</v>
      </c>
      <c r="T21" s="25">
        <f t="shared" si="12"/>
        <v>0</v>
      </c>
      <c r="U21" s="27">
        <f t="shared" si="13"/>
        <v>0.08185277073188794</v>
      </c>
    </row>
    <row r="22" spans="1:21" ht="15.75" customHeight="1">
      <c r="A22" s="20" t="s">
        <v>17</v>
      </c>
      <c r="B22" s="21">
        <v>37</v>
      </c>
      <c r="C22" s="21">
        <v>0</v>
      </c>
      <c r="D22" s="21">
        <v>0</v>
      </c>
      <c r="E22" s="22">
        <f t="shared" si="15"/>
        <v>37</v>
      </c>
      <c r="F22" s="21">
        <v>2</v>
      </c>
      <c r="G22" s="21">
        <v>0</v>
      </c>
      <c r="H22" s="21">
        <v>0</v>
      </c>
      <c r="I22" s="22">
        <f t="shared" si="14"/>
        <v>2</v>
      </c>
      <c r="J22" s="72">
        <f t="shared" si="2"/>
        <v>-0.9459459459459459</v>
      </c>
      <c r="K22" s="25">
        <f t="shared" si="3"/>
        <v>0</v>
      </c>
      <c r="L22" s="25">
        <f t="shared" si="4"/>
        <v>0</v>
      </c>
      <c r="M22" s="26">
        <f t="shared" si="5"/>
        <v>-0.9459459459459459</v>
      </c>
      <c r="N22" s="25">
        <f t="shared" si="6"/>
        <v>8.306803945956383E-05</v>
      </c>
      <c r="O22" s="25">
        <f t="shared" si="7"/>
        <v>0</v>
      </c>
      <c r="P22" s="25">
        <f t="shared" si="8"/>
        <v>0</v>
      </c>
      <c r="Q22" s="26">
        <f t="shared" si="9"/>
        <v>4.64304985631643E-05</v>
      </c>
      <c r="R22" s="25">
        <f t="shared" si="10"/>
        <v>4.514051112600748E-06</v>
      </c>
      <c r="S22" s="25">
        <f t="shared" si="11"/>
        <v>0</v>
      </c>
      <c r="T22" s="25">
        <f t="shared" si="12"/>
        <v>0</v>
      </c>
      <c r="U22" s="27">
        <f t="shared" si="13"/>
        <v>1.85147469959823E-06</v>
      </c>
    </row>
    <row r="23" spans="1:22" ht="15.75" customHeight="1">
      <c r="A23" s="20" t="s">
        <v>74</v>
      </c>
      <c r="B23" s="21">
        <v>76547</v>
      </c>
      <c r="C23" s="21">
        <v>0</v>
      </c>
      <c r="D23" s="21">
        <v>0</v>
      </c>
      <c r="E23" s="22">
        <f t="shared" si="15"/>
        <v>76547</v>
      </c>
      <c r="F23" s="21">
        <v>125025</v>
      </c>
      <c r="G23" s="21">
        <v>584726</v>
      </c>
      <c r="H23" s="21">
        <v>0</v>
      </c>
      <c r="I23" s="22">
        <f t="shared" si="14"/>
        <v>709751</v>
      </c>
      <c r="J23" s="72">
        <f t="shared" si="2"/>
        <v>0.6333102538309796</v>
      </c>
      <c r="K23" s="25">
        <f t="shared" si="3"/>
        <v>0</v>
      </c>
      <c r="L23" s="25">
        <f t="shared" si="4"/>
        <v>0</v>
      </c>
      <c r="M23" s="26">
        <f t="shared" si="5"/>
        <v>8.272094268880558</v>
      </c>
      <c r="N23" s="25">
        <f t="shared" si="6"/>
        <v>0.17185430314895223</v>
      </c>
      <c r="O23" s="25">
        <f t="shared" si="7"/>
        <v>0</v>
      </c>
      <c r="P23" s="25">
        <f t="shared" si="8"/>
        <v>0</v>
      </c>
      <c r="Q23" s="26">
        <f t="shared" si="9"/>
        <v>0.09605717225714967</v>
      </c>
      <c r="R23" s="25">
        <f t="shared" si="10"/>
        <v>0.28218462017645424</v>
      </c>
      <c r="S23" s="25">
        <f t="shared" si="11"/>
        <v>0.9306848115872827</v>
      </c>
      <c r="T23" s="25">
        <f t="shared" si="12"/>
        <v>0</v>
      </c>
      <c r="U23" s="27">
        <f t="shared" si="13"/>
        <v>0.6570430097572717</v>
      </c>
      <c r="V23" s="52" t="s">
        <v>30</v>
      </c>
    </row>
    <row r="24" spans="1:21" ht="15.75" customHeight="1">
      <c r="A24" s="20" t="s">
        <v>40</v>
      </c>
      <c r="B24" s="21">
        <v>0</v>
      </c>
      <c r="C24" s="21">
        <v>0</v>
      </c>
      <c r="D24" s="21">
        <v>0</v>
      </c>
      <c r="E24" s="22">
        <f>+B24+C24+D24</f>
        <v>0</v>
      </c>
      <c r="F24" s="21">
        <v>0</v>
      </c>
      <c r="G24" s="21">
        <v>0</v>
      </c>
      <c r="H24" s="21">
        <v>0</v>
      </c>
      <c r="I24" s="22">
        <f>+F24+G24+H24</f>
        <v>0</v>
      </c>
      <c r="J24" s="72">
        <f t="shared" si="2"/>
        <v>0</v>
      </c>
      <c r="K24" s="25">
        <f t="shared" si="3"/>
        <v>0</v>
      </c>
      <c r="L24" s="25">
        <f t="shared" si="4"/>
        <v>0</v>
      </c>
      <c r="M24" s="26">
        <f t="shared" si="5"/>
        <v>0</v>
      </c>
      <c r="N24" s="25">
        <f t="shared" si="6"/>
        <v>0</v>
      </c>
      <c r="O24" s="25">
        <f t="shared" si="7"/>
        <v>0</v>
      </c>
      <c r="P24" s="25">
        <f t="shared" si="8"/>
        <v>0</v>
      </c>
      <c r="Q24" s="26">
        <f t="shared" si="9"/>
        <v>0</v>
      </c>
      <c r="R24" s="25">
        <f t="shared" si="10"/>
        <v>0</v>
      </c>
      <c r="S24" s="25">
        <f t="shared" si="11"/>
        <v>0</v>
      </c>
      <c r="T24" s="25">
        <f t="shared" si="12"/>
        <v>0</v>
      </c>
      <c r="U24" s="27">
        <f t="shared" si="13"/>
        <v>0</v>
      </c>
    </row>
    <row r="25" spans="1:21" ht="15.75" customHeight="1">
      <c r="A25" s="20" t="s">
        <v>31</v>
      </c>
      <c r="B25" s="21">
        <v>81188</v>
      </c>
      <c r="C25" s="21">
        <v>50</v>
      </c>
      <c r="D25" s="21">
        <v>0</v>
      </c>
      <c r="E25" s="22">
        <f>+B25+C25+D25</f>
        <v>81238</v>
      </c>
      <c r="F25" s="21">
        <v>86654</v>
      </c>
      <c r="G25" s="21">
        <v>21</v>
      </c>
      <c r="H25" s="21">
        <v>0</v>
      </c>
      <c r="I25" s="22">
        <f t="shared" si="14"/>
        <v>86675</v>
      </c>
      <c r="J25" s="72">
        <f t="shared" si="2"/>
        <v>0.06732522047593241</v>
      </c>
      <c r="K25" s="25">
        <f t="shared" si="3"/>
        <v>-0.58</v>
      </c>
      <c r="L25" s="25">
        <f t="shared" si="4"/>
        <v>0</v>
      </c>
      <c r="M25" s="26">
        <f t="shared" si="5"/>
        <v>0.06692680765159162</v>
      </c>
      <c r="N25" s="25">
        <f t="shared" si="6"/>
        <v>0.1822737293957586</v>
      </c>
      <c r="O25" s="25">
        <f t="shared" si="7"/>
        <v>0.0001453458795896595</v>
      </c>
      <c r="P25" s="25">
        <f t="shared" si="8"/>
        <v>0</v>
      </c>
      <c r="Q25" s="26">
        <f t="shared" si="9"/>
        <v>0.10194380654795518</v>
      </c>
      <c r="R25" s="25">
        <f t="shared" si="10"/>
        <v>0.1955802925556526</v>
      </c>
      <c r="S25" s="25">
        <f t="shared" si="11"/>
        <v>3.3424853766264775E-05</v>
      </c>
      <c r="T25" s="25">
        <f t="shared" si="12"/>
        <v>0</v>
      </c>
      <c r="U25" s="27">
        <f t="shared" si="13"/>
        <v>0.0802382847938383</v>
      </c>
    </row>
    <row r="26" spans="1:21" ht="15.75" customHeight="1" thickBot="1">
      <c r="A26" s="20" t="s">
        <v>38</v>
      </c>
      <c r="B26" s="21">
        <v>6684</v>
      </c>
      <c r="C26" s="21">
        <v>0</v>
      </c>
      <c r="D26" s="21">
        <v>0</v>
      </c>
      <c r="E26" s="22">
        <f>+B26+C26+D26</f>
        <v>6684</v>
      </c>
      <c r="F26" s="21">
        <v>4369</v>
      </c>
      <c r="G26" s="21">
        <v>1256</v>
      </c>
      <c r="H26" s="21">
        <v>0</v>
      </c>
      <c r="I26" s="22">
        <f>+F26+G26+H26</f>
        <v>5625</v>
      </c>
      <c r="J26" s="72">
        <f aca="true" t="shared" si="16" ref="J26:M27">IF(+B26&gt;0,(+F26-B26)/B26,0)</f>
        <v>-0.3463494913225613</v>
      </c>
      <c r="K26" s="25">
        <f t="shared" si="16"/>
        <v>0</v>
      </c>
      <c r="L26" s="25">
        <f t="shared" si="16"/>
        <v>0</v>
      </c>
      <c r="M26" s="26">
        <f t="shared" si="16"/>
        <v>-0.15843806104129263</v>
      </c>
      <c r="N26" s="25">
        <f>+B26/$B$27</f>
        <v>0.015006129074262827</v>
      </c>
      <c r="O26" s="25">
        <f>+C26/$C$27</f>
        <v>0</v>
      </c>
      <c r="P26" s="25">
        <f>+D26/$D$27</f>
        <v>0</v>
      </c>
      <c r="Q26" s="26">
        <f>+E26/$E$27</f>
        <v>0.008387606821518654</v>
      </c>
      <c r="R26" s="25">
        <f>+F26/$F$27</f>
        <v>0.009860944655476335</v>
      </c>
      <c r="S26" s="25">
        <f>+G26/$G$27</f>
        <v>0.0019991245871632643</v>
      </c>
      <c r="T26" s="25">
        <f>+H26/$H$27</f>
        <v>0</v>
      </c>
      <c r="U26" s="27">
        <f>+I26/$I$27</f>
        <v>0.005207272592620022</v>
      </c>
    </row>
    <row r="27" spans="1:21" ht="15.75" customHeight="1" thickBot="1">
      <c r="A27" s="56" t="s">
        <v>10</v>
      </c>
      <c r="B27" s="57">
        <f aca="true" t="shared" si="17" ref="B27:I27">SUM(B10:B26)</f>
        <v>445418</v>
      </c>
      <c r="C27" s="57">
        <f t="shared" si="17"/>
        <v>344007</v>
      </c>
      <c r="D27" s="57">
        <f t="shared" si="17"/>
        <v>7465</v>
      </c>
      <c r="E27" s="58">
        <f t="shared" si="17"/>
        <v>796890</v>
      </c>
      <c r="F27" s="57">
        <f t="shared" si="17"/>
        <v>443061</v>
      </c>
      <c r="G27" s="57">
        <f t="shared" si="17"/>
        <v>628275</v>
      </c>
      <c r="H27" s="57">
        <f t="shared" si="17"/>
        <v>8884</v>
      </c>
      <c r="I27" s="57">
        <f t="shared" si="17"/>
        <v>1080220</v>
      </c>
      <c r="J27" s="76">
        <f t="shared" si="16"/>
        <v>-0.005291658621788971</v>
      </c>
      <c r="K27" s="75">
        <f t="shared" si="16"/>
        <v>0.8263436499838666</v>
      </c>
      <c r="L27" s="75">
        <f t="shared" si="16"/>
        <v>0.1900870730073677</v>
      </c>
      <c r="M27" s="74">
        <f t="shared" si="16"/>
        <v>0.3555446799432795</v>
      </c>
      <c r="N27" s="59">
        <f aca="true" t="shared" si="18" ref="N27:U27">SUM(N10:N26)</f>
        <v>1</v>
      </c>
      <c r="O27" s="59">
        <f t="shared" si="18"/>
        <v>1</v>
      </c>
      <c r="P27" s="59">
        <f t="shared" si="18"/>
        <v>1</v>
      </c>
      <c r="Q27" s="60">
        <f t="shared" si="18"/>
        <v>1</v>
      </c>
      <c r="R27" s="59">
        <f t="shared" si="18"/>
        <v>1</v>
      </c>
      <c r="S27" s="59">
        <f t="shared" si="18"/>
        <v>1</v>
      </c>
      <c r="T27" s="59">
        <f t="shared" si="18"/>
        <v>1</v>
      </c>
      <c r="U27" s="61">
        <f t="shared" si="18"/>
        <v>1</v>
      </c>
    </row>
    <row r="28" spans="1:2" ht="15.75" customHeight="1">
      <c r="A28" s="2" t="s">
        <v>18</v>
      </c>
      <c r="B28" s="52" t="s">
        <v>18</v>
      </c>
    </row>
    <row r="29" spans="1:21" ht="15.75" customHeight="1">
      <c r="A29" s="16" t="s">
        <v>18</v>
      </c>
      <c r="B29" s="62"/>
      <c r="C29" s="62"/>
      <c r="D29" s="62"/>
      <c r="E29" s="62"/>
      <c r="F29" s="62"/>
      <c r="G29" s="62"/>
      <c r="H29" s="62" t="s">
        <v>18</v>
      </c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</row>
    <row r="30" spans="16:21" ht="15.75" customHeight="1">
      <c r="P30" s="62"/>
      <c r="Q30" s="62"/>
      <c r="R30" s="62"/>
      <c r="S30" s="62"/>
      <c r="T30" s="62"/>
      <c r="U30" s="62"/>
    </row>
    <row r="31" spans="1:21" ht="15.75" customHeight="1">
      <c r="A31" s="62" t="str">
        <f>+A2</f>
        <v>Date:</v>
      </c>
      <c r="B31" s="64">
        <f>+B2</f>
        <v>41731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</row>
    <row r="32" spans="1:21" ht="15.75" customHeight="1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</row>
    <row r="33" spans="1:21" ht="15.75" customHeight="1">
      <c r="A33" s="62"/>
      <c r="B33" s="62"/>
      <c r="C33" s="16" t="s">
        <v>69</v>
      </c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</row>
    <row r="34" spans="1:21" ht="15.75" customHeight="1" thickBot="1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</row>
    <row r="35" spans="1:21" ht="15.75" customHeight="1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2"/>
    </row>
    <row r="36" spans="1:21" ht="15.75" customHeight="1">
      <c r="A36" s="33"/>
      <c r="B36" s="34"/>
      <c r="C36" s="34"/>
      <c r="D36" s="34" t="s">
        <v>19</v>
      </c>
      <c r="E36" s="34"/>
      <c r="F36" s="34"/>
      <c r="G36" s="34"/>
      <c r="H36" s="34"/>
      <c r="I36" s="34"/>
      <c r="J36" s="91" t="s">
        <v>44</v>
      </c>
      <c r="K36" s="92"/>
      <c r="L36" s="92"/>
      <c r="M36" s="93"/>
      <c r="N36" s="34"/>
      <c r="O36" s="34"/>
      <c r="P36" s="34" t="s">
        <v>22</v>
      </c>
      <c r="Q36" s="34"/>
      <c r="R36" s="34"/>
      <c r="S36" s="34"/>
      <c r="T36" s="34"/>
      <c r="U36" s="36"/>
    </row>
    <row r="37" spans="1:21" ht="15.75" customHeight="1">
      <c r="A37" s="37"/>
      <c r="B37" s="34"/>
      <c r="C37" s="34">
        <f>+C8</f>
        <v>2012</v>
      </c>
      <c r="D37" s="34"/>
      <c r="E37" s="38"/>
      <c r="F37" s="34"/>
      <c r="G37" s="34">
        <f>+G8</f>
        <v>2013</v>
      </c>
      <c r="H37" s="34"/>
      <c r="I37" s="34"/>
      <c r="J37" s="70"/>
      <c r="K37" s="34"/>
      <c r="L37" s="34"/>
      <c r="M37" s="71" t="s">
        <v>18</v>
      </c>
      <c r="N37" s="34"/>
      <c r="O37" s="34">
        <f>+C37</f>
        <v>2012</v>
      </c>
      <c r="P37" s="34"/>
      <c r="Q37" s="38"/>
      <c r="R37" s="34"/>
      <c r="S37" s="34">
        <f>+G37</f>
        <v>2013</v>
      </c>
      <c r="T37" s="34"/>
      <c r="U37" s="36"/>
    </row>
    <row r="38" spans="1:21" ht="15.75" customHeight="1" thickBot="1">
      <c r="A38" s="40" t="s">
        <v>1</v>
      </c>
      <c r="B38" s="43" t="s">
        <v>2</v>
      </c>
      <c r="C38" s="43" t="s">
        <v>3</v>
      </c>
      <c r="D38" s="43" t="s">
        <v>4</v>
      </c>
      <c r="E38" s="44" t="s">
        <v>5</v>
      </c>
      <c r="F38" s="43" t="s">
        <v>2</v>
      </c>
      <c r="G38" s="43" t="s">
        <v>3</v>
      </c>
      <c r="H38" s="43" t="s">
        <v>4</v>
      </c>
      <c r="I38" s="44" t="s">
        <v>5</v>
      </c>
      <c r="J38" s="43" t="s">
        <v>2</v>
      </c>
      <c r="K38" s="43" t="s">
        <v>3</v>
      </c>
      <c r="L38" s="43" t="s">
        <v>4</v>
      </c>
      <c r="M38" s="44" t="s">
        <v>5</v>
      </c>
      <c r="N38" s="43" t="s">
        <v>2</v>
      </c>
      <c r="O38" s="43" t="s">
        <v>3</v>
      </c>
      <c r="P38" s="43" t="s">
        <v>4</v>
      </c>
      <c r="Q38" s="44" t="s">
        <v>5</v>
      </c>
      <c r="R38" s="43" t="s">
        <v>2</v>
      </c>
      <c r="S38" s="43" t="s">
        <v>3</v>
      </c>
      <c r="T38" s="43" t="s">
        <v>4</v>
      </c>
      <c r="U38" s="46" t="s">
        <v>5</v>
      </c>
    </row>
    <row r="39" spans="1:21" ht="15.75" customHeight="1" thickTop="1">
      <c r="A39" s="20" t="str">
        <f>+A10</f>
        <v>Aurigen</v>
      </c>
      <c r="B39" s="21">
        <v>0</v>
      </c>
      <c r="C39" s="21">
        <v>604</v>
      </c>
      <c r="D39" s="21">
        <v>0</v>
      </c>
      <c r="E39" s="22">
        <f aca="true" t="shared" si="19" ref="E39:E55">+B39+C39+D39</f>
        <v>604</v>
      </c>
      <c r="F39" s="21">
        <v>1</v>
      </c>
      <c r="G39" s="21">
        <v>794</v>
      </c>
      <c r="H39" s="21">
        <v>0</v>
      </c>
      <c r="I39" s="22">
        <f aca="true" t="shared" si="20" ref="I39:I54">+F39+G39+H39</f>
        <v>795</v>
      </c>
      <c r="J39" s="72">
        <f aca="true" t="shared" si="21" ref="J39:M40">IF(+B39&gt;0,(+F39-B39)/B39,0)</f>
        <v>0</v>
      </c>
      <c r="K39" s="25">
        <f t="shared" si="21"/>
        <v>0.31456953642384106</v>
      </c>
      <c r="L39" s="25">
        <f t="shared" si="21"/>
        <v>0</v>
      </c>
      <c r="M39" s="26">
        <f t="shared" si="21"/>
        <v>0.3162251655629139</v>
      </c>
      <c r="N39" s="25">
        <f>+B39/$B$56</f>
        <v>0</v>
      </c>
      <c r="O39" s="25">
        <f>+C39/$C$56</f>
        <v>0.0006644913011047718</v>
      </c>
      <c r="P39" s="25">
        <f>+D39/$D$56</f>
        <v>0</v>
      </c>
      <c r="Q39" s="26">
        <f>+E39/$E$56</f>
        <v>7.822038775555662E-05</v>
      </c>
      <c r="R39" s="25">
        <f>+F39/$F$56</f>
        <v>1.559327499473337E-07</v>
      </c>
      <c r="S39" s="25">
        <f>+G39/$G$56</f>
        <v>0.001053354948778294</v>
      </c>
      <c r="T39" s="25">
        <f>+H39/$H$56</f>
        <v>0</v>
      </c>
      <c r="U39" s="27">
        <f>+I39/$I$56</f>
        <v>0.00010590496794209996</v>
      </c>
    </row>
    <row r="40" spans="1:21" ht="15.75" customHeight="1">
      <c r="A40" s="20" t="str">
        <f>+A11</f>
        <v>AXA Equitable</v>
      </c>
      <c r="B40" s="21">
        <v>0</v>
      </c>
      <c r="C40" s="21">
        <v>0</v>
      </c>
      <c r="D40" s="21">
        <v>27893</v>
      </c>
      <c r="E40" s="22">
        <f>+B40+C40+D40</f>
        <v>27893</v>
      </c>
      <c r="F40" s="21">
        <v>0</v>
      </c>
      <c r="G40" s="21">
        <v>0</v>
      </c>
      <c r="H40" s="21">
        <v>26697</v>
      </c>
      <c r="I40" s="22">
        <f>+F40+G40+H40</f>
        <v>26697</v>
      </c>
      <c r="J40" s="72">
        <f t="shared" si="21"/>
        <v>0</v>
      </c>
      <c r="K40" s="25">
        <f t="shared" si="21"/>
        <v>0</v>
      </c>
      <c r="L40" s="25">
        <f t="shared" si="21"/>
        <v>-0.04287814146918582</v>
      </c>
      <c r="M40" s="26">
        <f t="shared" si="21"/>
        <v>-0.04287814146918582</v>
      </c>
      <c r="N40" s="25">
        <f>+B40/$B$56</f>
        <v>0</v>
      </c>
      <c r="O40" s="25">
        <f>+C40/$C$56</f>
        <v>0</v>
      </c>
      <c r="P40" s="25">
        <f>+D40/$D$56</f>
        <v>0.06323910835419161</v>
      </c>
      <c r="Q40" s="26">
        <f>+E40/$E$56</f>
        <v>0.0036122537676585116</v>
      </c>
      <c r="R40" s="25">
        <f>+F40/$F$56</f>
        <v>0</v>
      </c>
      <c r="S40" s="25">
        <f>+G40/$G$56</f>
        <v>0</v>
      </c>
      <c r="T40" s="25">
        <f>+H40/$H$56</f>
        <v>0.07853745068794182</v>
      </c>
      <c r="U40" s="27">
        <f>+I40/$I$56</f>
        <v>0.003556408715912255</v>
      </c>
    </row>
    <row r="41" spans="1:21" ht="15.75" customHeight="1">
      <c r="A41" s="20" t="s">
        <v>64</v>
      </c>
      <c r="B41" s="21">
        <v>0</v>
      </c>
      <c r="C41" s="21">
        <v>0</v>
      </c>
      <c r="D41" s="21">
        <v>325587</v>
      </c>
      <c r="E41" s="22">
        <f t="shared" si="19"/>
        <v>325587</v>
      </c>
      <c r="F41" s="21">
        <v>0</v>
      </c>
      <c r="G41" s="21">
        <v>0</v>
      </c>
      <c r="H41" s="21">
        <v>228565</v>
      </c>
      <c r="I41" s="22">
        <f>+F41+G41+H41</f>
        <v>228565</v>
      </c>
      <c r="J41" s="72">
        <f aca="true" t="shared" si="22" ref="J41:J54">IF(+B41&gt;0,(+F41-B41)/B41,0)</f>
        <v>0</v>
      </c>
      <c r="K41" s="25">
        <f aca="true" t="shared" si="23" ref="K41:K54">IF(+C41&gt;0,(+G41-C41)/C41,0)</f>
        <v>0</v>
      </c>
      <c r="L41" s="25">
        <f aca="true" t="shared" si="24" ref="L41:L54">IF(+D41&gt;0,(+H41-D41)/D41,0)</f>
        <v>-0.2979910131547021</v>
      </c>
      <c r="M41" s="26">
        <f aca="true" t="shared" si="25" ref="M41:M54">IF(+E41&gt;0,(+I41-E41)/E41,0)</f>
        <v>-0.2979910131547021</v>
      </c>
      <c r="N41" s="25">
        <f aca="true" t="shared" si="26" ref="N41:N54">+B41/$B$56</f>
        <v>0</v>
      </c>
      <c r="O41" s="25">
        <f aca="true" t="shared" si="27" ref="O41:O54">+C41/$C$56</f>
        <v>0</v>
      </c>
      <c r="P41" s="25">
        <f aca="true" t="shared" si="28" ref="P41:P54">+D41/$D$56</f>
        <v>0.7381719991293938</v>
      </c>
      <c r="Q41" s="26">
        <f aca="true" t="shared" si="29" ref="Q41:Q54">+E41/$E$56</f>
        <v>0.04216480362279539</v>
      </c>
      <c r="R41" s="25">
        <f aca="true" t="shared" si="30" ref="R41:R54">+F41/$F$56</f>
        <v>0</v>
      </c>
      <c r="S41" s="25">
        <f aca="true" t="shared" si="31" ref="S41:S54">+G41/$G$56</f>
        <v>0</v>
      </c>
      <c r="T41" s="25">
        <f aca="true" t="shared" si="32" ref="T41:T54">+H41/$H$56</f>
        <v>0.6723943670258614</v>
      </c>
      <c r="U41" s="27">
        <f aca="true" t="shared" si="33" ref="U41:U54">+I41/$I$56</f>
        <v>0.03044801131784412</v>
      </c>
    </row>
    <row r="42" spans="1:21" ht="15.75" customHeight="1">
      <c r="A42" s="20" t="str">
        <f>+A13</f>
        <v>Canada Life </v>
      </c>
      <c r="B42" s="21">
        <v>189266</v>
      </c>
      <c r="C42" s="21">
        <v>248621</v>
      </c>
      <c r="D42" s="21">
        <v>0</v>
      </c>
      <c r="E42" s="22">
        <f t="shared" si="19"/>
        <v>437887</v>
      </c>
      <c r="F42" s="21">
        <v>183503</v>
      </c>
      <c r="G42" s="21">
        <v>145770</v>
      </c>
      <c r="H42" s="21">
        <v>0</v>
      </c>
      <c r="I42" s="22">
        <f t="shared" si="20"/>
        <v>329273</v>
      </c>
      <c r="J42" s="72">
        <f t="shared" si="22"/>
        <v>-0.03044920904969725</v>
      </c>
      <c r="K42" s="25">
        <f t="shared" si="23"/>
        <v>-0.41368589137683465</v>
      </c>
      <c r="L42" s="25">
        <f t="shared" si="24"/>
        <v>0</v>
      </c>
      <c r="M42" s="26">
        <f t="shared" si="25"/>
        <v>-0.2480411613041721</v>
      </c>
      <c r="N42" s="25">
        <f t="shared" si="26"/>
        <v>0.029704002081693933</v>
      </c>
      <c r="O42" s="25">
        <f t="shared" si="27"/>
        <v>0.2735206817416713</v>
      </c>
      <c r="P42" s="25">
        <f t="shared" si="28"/>
        <v>0</v>
      </c>
      <c r="Q42" s="26">
        <f t="shared" si="29"/>
        <v>0.056708097571386465</v>
      </c>
      <c r="R42" s="25">
        <f t="shared" si="30"/>
        <v>0.02861412741358558</v>
      </c>
      <c r="S42" s="25">
        <f t="shared" si="31"/>
        <v>0.19338482479019134</v>
      </c>
      <c r="T42" s="25">
        <f t="shared" si="32"/>
        <v>0</v>
      </c>
      <c r="U42" s="27">
        <f t="shared" si="33"/>
        <v>0.043863706300879345</v>
      </c>
    </row>
    <row r="43" spans="1:21" ht="15.75" customHeight="1">
      <c r="A43" s="20" t="str">
        <f>+A14</f>
        <v>Employers Re. Corp. </v>
      </c>
      <c r="B43" s="21">
        <v>181254</v>
      </c>
      <c r="C43" s="21">
        <v>7692</v>
      </c>
      <c r="D43" s="21">
        <v>13</v>
      </c>
      <c r="E43" s="22">
        <f t="shared" si="19"/>
        <v>188959</v>
      </c>
      <c r="F43" s="21">
        <v>156842</v>
      </c>
      <c r="G43" s="21">
        <v>6201</v>
      </c>
      <c r="H43" s="21">
        <v>11</v>
      </c>
      <c r="I43" s="22">
        <f t="shared" si="20"/>
        <v>163054</v>
      </c>
      <c r="J43" s="72">
        <f t="shared" si="22"/>
        <v>-0.13468392421684486</v>
      </c>
      <c r="K43" s="25">
        <f t="shared" si="23"/>
        <v>-0.1938377535101404</v>
      </c>
      <c r="L43" s="25">
        <f t="shared" si="24"/>
        <v>-0.15384615384615385</v>
      </c>
      <c r="M43" s="26">
        <f t="shared" si="25"/>
        <v>-0.1370932318651136</v>
      </c>
      <c r="N43" s="25">
        <f t="shared" si="26"/>
        <v>0.02844657357008312</v>
      </c>
      <c r="O43" s="25">
        <f t="shared" si="27"/>
        <v>0.008462362728638914</v>
      </c>
      <c r="P43" s="25">
        <f t="shared" si="28"/>
        <v>2.9473646026045634E-05</v>
      </c>
      <c r="Q43" s="26">
        <f t="shared" si="29"/>
        <v>0.02447093749983812</v>
      </c>
      <c r="R43" s="25">
        <f t="shared" si="30"/>
        <v>0.024456804367239713</v>
      </c>
      <c r="S43" s="25">
        <f t="shared" si="31"/>
        <v>0.008226516419866752</v>
      </c>
      <c r="T43" s="25">
        <f t="shared" si="32"/>
        <v>3.235988903499869E-05</v>
      </c>
      <c r="U43" s="27">
        <f t="shared" si="33"/>
        <v>0.021721042318026625</v>
      </c>
    </row>
    <row r="44" spans="1:21" ht="15.75" customHeight="1">
      <c r="A44" s="20" t="str">
        <f>+A15</f>
        <v>General Re Life</v>
      </c>
      <c r="B44" s="21">
        <v>139411</v>
      </c>
      <c r="C44" s="21">
        <v>6626</v>
      </c>
      <c r="D44" s="21">
        <v>0</v>
      </c>
      <c r="E44" s="22">
        <f t="shared" si="19"/>
        <v>146037</v>
      </c>
      <c r="F44" s="21">
        <v>143842</v>
      </c>
      <c r="G44" s="21">
        <v>5576</v>
      </c>
      <c r="H44" s="21">
        <v>0</v>
      </c>
      <c r="I44" s="22">
        <f t="shared" si="20"/>
        <v>149418</v>
      </c>
      <c r="J44" s="72">
        <f t="shared" si="22"/>
        <v>0.0317837186448702</v>
      </c>
      <c r="K44" s="25">
        <f t="shared" si="23"/>
        <v>-0.1584666465439179</v>
      </c>
      <c r="L44" s="25">
        <f t="shared" si="24"/>
        <v>0</v>
      </c>
      <c r="M44" s="26">
        <f t="shared" si="25"/>
        <v>0.02315166704328355</v>
      </c>
      <c r="N44" s="25">
        <f t="shared" si="26"/>
        <v>0.021879601376956413</v>
      </c>
      <c r="O44" s="25">
        <f t="shared" si="27"/>
        <v>0.007289601591258639</v>
      </c>
      <c r="P44" s="25">
        <f t="shared" si="28"/>
        <v>0</v>
      </c>
      <c r="Q44" s="26">
        <f t="shared" si="29"/>
        <v>0.018912368818970567</v>
      </c>
      <c r="R44" s="25">
        <f t="shared" si="30"/>
        <v>0.022429678617924376</v>
      </c>
      <c r="S44" s="25">
        <f t="shared" si="31"/>
        <v>0.0073973642246697325</v>
      </c>
      <c r="T44" s="25">
        <f t="shared" si="32"/>
        <v>0</v>
      </c>
      <c r="U44" s="27">
        <f t="shared" si="33"/>
        <v>0.019904538993676342</v>
      </c>
    </row>
    <row r="45" spans="1:21" ht="15.75" customHeight="1">
      <c r="A45" s="20" t="str">
        <f>+A16</f>
        <v>Generali USA Life Re </v>
      </c>
      <c r="B45" s="21">
        <v>566288</v>
      </c>
      <c r="C45" s="21">
        <v>487</v>
      </c>
      <c r="D45" s="21">
        <v>0</v>
      </c>
      <c r="E45" s="22">
        <f t="shared" si="19"/>
        <v>566775</v>
      </c>
      <c r="F45" s="94" t="s">
        <v>73</v>
      </c>
      <c r="G45" s="95"/>
      <c r="H45" s="95"/>
      <c r="I45" s="96"/>
      <c r="J45" s="72">
        <v>0</v>
      </c>
      <c r="K45" s="25">
        <v>0</v>
      </c>
      <c r="L45" s="25">
        <f t="shared" si="24"/>
        <v>0</v>
      </c>
      <c r="M45" s="26">
        <v>0</v>
      </c>
      <c r="N45" s="25">
        <f t="shared" si="26"/>
        <v>0.08887502208974825</v>
      </c>
      <c r="O45" s="25">
        <f t="shared" si="27"/>
        <v>0.0005357736152947415</v>
      </c>
      <c r="P45" s="25">
        <f t="shared" si="28"/>
        <v>0</v>
      </c>
      <c r="Q45" s="26">
        <f t="shared" si="29"/>
        <v>0.07339960309628411</v>
      </c>
      <c r="R45" s="25">
        <v>0</v>
      </c>
      <c r="S45" s="25">
        <f t="shared" si="31"/>
        <v>0</v>
      </c>
      <c r="T45" s="25">
        <f t="shared" si="32"/>
        <v>0</v>
      </c>
      <c r="U45" s="27">
        <f t="shared" si="33"/>
        <v>0</v>
      </c>
    </row>
    <row r="46" spans="1:21" ht="15.75" customHeight="1">
      <c r="A46" s="20" t="str">
        <f>+A17</f>
        <v>Hannover Life Re</v>
      </c>
      <c r="B46" s="21">
        <v>624252</v>
      </c>
      <c r="C46" s="21">
        <v>199227</v>
      </c>
      <c r="D46" s="21">
        <v>2094</v>
      </c>
      <c r="E46" s="22">
        <f t="shared" si="19"/>
        <v>825573</v>
      </c>
      <c r="F46" s="21">
        <v>621448</v>
      </c>
      <c r="G46" s="21">
        <v>160469</v>
      </c>
      <c r="H46" s="21">
        <v>1414</v>
      </c>
      <c r="I46" s="22">
        <f t="shared" si="20"/>
        <v>783331</v>
      </c>
      <c r="J46" s="72">
        <f t="shared" si="22"/>
        <v>-0.004491775757226249</v>
      </c>
      <c r="K46" s="25">
        <f t="shared" si="23"/>
        <v>-0.19454190446074077</v>
      </c>
      <c r="L46" s="25">
        <f t="shared" si="24"/>
        <v>-0.3247373447946514</v>
      </c>
      <c r="M46" s="26">
        <f t="shared" si="25"/>
        <v>-0.05116688651397272</v>
      </c>
      <c r="N46" s="25">
        <f t="shared" si="26"/>
        <v>0.09797207479157165</v>
      </c>
      <c r="O46" s="25">
        <f t="shared" si="27"/>
        <v>0.21917981530662314</v>
      </c>
      <c r="P46" s="25">
        <f t="shared" si="28"/>
        <v>0.004747524213733812</v>
      </c>
      <c r="Q46" s="26">
        <f t="shared" si="29"/>
        <v>0.10691496718628833</v>
      </c>
      <c r="R46" s="25">
        <f t="shared" si="30"/>
        <v>0.09690409558927064</v>
      </c>
      <c r="S46" s="25">
        <f t="shared" si="31"/>
        <v>0.2128851577777129</v>
      </c>
      <c r="T46" s="25">
        <f t="shared" si="32"/>
        <v>0.004159716645044377</v>
      </c>
      <c r="U46" s="27">
        <f t="shared" si="33"/>
        <v>0.10435049615478377</v>
      </c>
    </row>
    <row r="47" spans="1:21" ht="15.75" customHeight="1">
      <c r="A47" s="20" t="str">
        <f aca="true" t="shared" si="34" ref="A47:A55">+A18</f>
        <v>Munich Re (US)</v>
      </c>
      <c r="B47" s="21">
        <v>728997</v>
      </c>
      <c r="C47" s="21">
        <v>25097</v>
      </c>
      <c r="D47" s="21">
        <v>11236</v>
      </c>
      <c r="E47" s="22">
        <f t="shared" si="19"/>
        <v>765330</v>
      </c>
      <c r="F47" s="21">
        <v>749907</v>
      </c>
      <c r="G47" s="21">
        <v>23442</v>
      </c>
      <c r="H47" s="21">
        <v>10132</v>
      </c>
      <c r="I47" s="22">
        <f t="shared" si="20"/>
        <v>783481</v>
      </c>
      <c r="J47" s="72">
        <f t="shared" si="22"/>
        <v>0.02868324561006424</v>
      </c>
      <c r="K47" s="25">
        <f t="shared" si="23"/>
        <v>-0.06594413674941228</v>
      </c>
      <c r="L47" s="25">
        <f t="shared" si="24"/>
        <v>-0.09825560697757209</v>
      </c>
      <c r="M47" s="26">
        <f t="shared" si="25"/>
        <v>0.023716566709785322</v>
      </c>
      <c r="N47" s="25">
        <f t="shared" si="26"/>
        <v>0.1144110849574072</v>
      </c>
      <c r="O47" s="25">
        <f t="shared" si="27"/>
        <v>0.027610493681831882</v>
      </c>
      <c r="P47" s="25">
        <f t="shared" si="28"/>
        <v>0.025474298980665288</v>
      </c>
      <c r="Q47" s="26">
        <f t="shared" si="29"/>
        <v>0.09911326053139098</v>
      </c>
      <c r="R47" s="25">
        <f t="shared" si="30"/>
        <v>0.11693506071475518</v>
      </c>
      <c r="S47" s="25">
        <f t="shared" si="31"/>
        <v>0.031099177215693663</v>
      </c>
      <c r="T47" s="25">
        <f t="shared" si="32"/>
        <v>0.029806399609327884</v>
      </c>
      <c r="U47" s="27">
        <f t="shared" si="33"/>
        <v>0.10437047822420681</v>
      </c>
    </row>
    <row r="48" spans="1:21" ht="15.75" customHeight="1">
      <c r="A48" s="20" t="str">
        <f t="shared" si="34"/>
        <v>Optimum Re (US)</v>
      </c>
      <c r="B48" s="21">
        <v>35423</v>
      </c>
      <c r="C48" s="21">
        <v>2991</v>
      </c>
      <c r="D48" s="21">
        <v>0</v>
      </c>
      <c r="E48" s="22">
        <f t="shared" si="19"/>
        <v>38414</v>
      </c>
      <c r="F48" s="21">
        <v>39820</v>
      </c>
      <c r="G48" s="21">
        <v>2541</v>
      </c>
      <c r="H48" s="21">
        <v>0</v>
      </c>
      <c r="I48" s="22">
        <f t="shared" si="20"/>
        <v>42361</v>
      </c>
      <c r="J48" s="72">
        <f t="shared" si="22"/>
        <v>0.12412839115828699</v>
      </c>
      <c r="K48" s="25">
        <f t="shared" si="23"/>
        <v>-0.15045135406218657</v>
      </c>
      <c r="L48" s="25">
        <f t="shared" si="24"/>
        <v>0</v>
      </c>
      <c r="M48" s="26">
        <f t="shared" si="25"/>
        <v>0.10274899776123288</v>
      </c>
      <c r="N48" s="25">
        <f t="shared" si="26"/>
        <v>0.005559397175086091</v>
      </c>
      <c r="O48" s="25">
        <f t="shared" si="27"/>
        <v>0.003290552121861544</v>
      </c>
      <c r="P48" s="25">
        <f t="shared" si="28"/>
        <v>0</v>
      </c>
      <c r="Q48" s="26">
        <f t="shared" si="29"/>
        <v>0.0049747648596721065</v>
      </c>
      <c r="R48" s="25">
        <f t="shared" si="30"/>
        <v>0.006209242102902829</v>
      </c>
      <c r="S48" s="25">
        <f t="shared" si="31"/>
        <v>0.0033710011647930037</v>
      </c>
      <c r="T48" s="25">
        <f t="shared" si="32"/>
        <v>0</v>
      </c>
      <c r="U48" s="27">
        <f t="shared" si="33"/>
        <v>0.005643069618862008</v>
      </c>
    </row>
    <row r="49" spans="1:21" ht="15.75" customHeight="1">
      <c r="A49" s="20" t="str">
        <f t="shared" si="34"/>
        <v>Pacific Life</v>
      </c>
      <c r="B49" s="21">
        <v>0</v>
      </c>
      <c r="C49" s="21">
        <v>0</v>
      </c>
      <c r="D49" s="21">
        <v>74249</v>
      </c>
      <c r="E49" s="22">
        <f t="shared" si="19"/>
        <v>74249</v>
      </c>
      <c r="F49" s="21">
        <v>0</v>
      </c>
      <c r="G49" s="21">
        <v>0</v>
      </c>
      <c r="H49" s="21">
        <v>73108</v>
      </c>
      <c r="I49" s="22">
        <f t="shared" si="20"/>
        <v>73108</v>
      </c>
      <c r="J49" s="72">
        <f t="shared" si="22"/>
        <v>0</v>
      </c>
      <c r="K49" s="25">
        <f t="shared" si="23"/>
        <v>0</v>
      </c>
      <c r="L49" s="25">
        <f t="shared" si="24"/>
        <v>-0.015367210332799095</v>
      </c>
      <c r="M49" s="26">
        <f t="shared" si="25"/>
        <v>-0.015367210332799095</v>
      </c>
      <c r="N49" s="25">
        <f t="shared" si="26"/>
        <v>0</v>
      </c>
      <c r="O49" s="25">
        <f t="shared" si="27"/>
        <v>0</v>
      </c>
      <c r="P49" s="25">
        <f t="shared" si="28"/>
        <v>0.1683375956759894</v>
      </c>
      <c r="Q49" s="26">
        <f t="shared" si="29"/>
        <v>0.009615539023944245</v>
      </c>
      <c r="R49" s="25">
        <f t="shared" si="30"/>
        <v>0</v>
      </c>
      <c r="S49" s="25">
        <f t="shared" si="31"/>
        <v>0</v>
      </c>
      <c r="T49" s="25">
        <f t="shared" si="32"/>
        <v>0.21506970614278947</v>
      </c>
      <c r="U49" s="27">
        <f t="shared" si="33"/>
        <v>0.009738994209196281</v>
      </c>
    </row>
    <row r="50" spans="1:21" ht="15.75" customHeight="1">
      <c r="A50" s="20" t="str">
        <f t="shared" si="34"/>
        <v>RGA Re. Company</v>
      </c>
      <c r="B50" s="21">
        <v>1227386</v>
      </c>
      <c r="C50" s="21">
        <v>299612</v>
      </c>
      <c r="D50" s="21">
        <v>0</v>
      </c>
      <c r="E50" s="22">
        <f t="shared" si="19"/>
        <v>1526998</v>
      </c>
      <c r="F50" s="21">
        <v>1226714</v>
      </c>
      <c r="G50" s="21">
        <v>296060</v>
      </c>
      <c r="H50" s="21">
        <v>0</v>
      </c>
      <c r="I50" s="22">
        <f t="shared" si="20"/>
        <v>1522774</v>
      </c>
      <c r="J50" s="72">
        <f t="shared" si="22"/>
        <v>-0.000547505022869741</v>
      </c>
      <c r="K50" s="25">
        <f t="shared" si="23"/>
        <v>-0.01185533289721373</v>
      </c>
      <c r="L50" s="25">
        <f t="shared" si="24"/>
        <v>0</v>
      </c>
      <c r="M50" s="26">
        <f t="shared" si="25"/>
        <v>-0.0027662118745407655</v>
      </c>
      <c r="N50" s="25">
        <f t="shared" si="26"/>
        <v>0.19262982415775673</v>
      </c>
      <c r="O50" s="25">
        <f t="shared" si="27"/>
        <v>0.32961848958046835</v>
      </c>
      <c r="P50" s="25">
        <f t="shared" si="28"/>
        <v>0</v>
      </c>
      <c r="Q50" s="26">
        <f t="shared" si="29"/>
        <v>0.1977522775860256</v>
      </c>
      <c r="R50" s="25">
        <f t="shared" si="30"/>
        <v>0.19128488741889352</v>
      </c>
      <c r="S50" s="25">
        <f t="shared" si="31"/>
        <v>0.3927660782560475</v>
      </c>
      <c r="T50" s="25">
        <f t="shared" si="32"/>
        <v>0</v>
      </c>
      <c r="U50" s="27">
        <f t="shared" si="33"/>
        <v>0.20285450522397902</v>
      </c>
    </row>
    <row r="51" spans="1:21" ht="15.75" customHeight="1">
      <c r="A51" s="20" t="str">
        <f t="shared" si="34"/>
        <v>RGA Re (Canada)</v>
      </c>
      <c r="B51" s="21">
        <v>1019</v>
      </c>
      <c r="C51" s="21">
        <v>0</v>
      </c>
      <c r="D51" s="21">
        <v>0</v>
      </c>
      <c r="E51" s="22">
        <f t="shared" si="19"/>
        <v>1019</v>
      </c>
      <c r="F51" s="21">
        <v>930</v>
      </c>
      <c r="G51" s="21">
        <v>0</v>
      </c>
      <c r="H51" s="21">
        <v>0</v>
      </c>
      <c r="I51" s="22">
        <f>+F51+G51+H51</f>
        <v>930</v>
      </c>
      <c r="J51" s="72">
        <f t="shared" si="22"/>
        <v>-0.0873405299313052</v>
      </c>
      <c r="K51" s="25">
        <f t="shared" si="23"/>
        <v>0</v>
      </c>
      <c r="L51" s="25">
        <f t="shared" si="24"/>
        <v>0</v>
      </c>
      <c r="M51" s="26">
        <f t="shared" si="25"/>
        <v>-0.0873405299313052</v>
      </c>
      <c r="N51" s="25">
        <f t="shared" si="26"/>
        <v>0.00015992506906283282</v>
      </c>
      <c r="O51" s="25">
        <f t="shared" si="27"/>
        <v>0</v>
      </c>
      <c r="P51" s="25">
        <f t="shared" si="28"/>
        <v>0</v>
      </c>
      <c r="Q51" s="26">
        <f t="shared" si="29"/>
        <v>0.0001319645283491924</v>
      </c>
      <c r="R51" s="25">
        <f t="shared" si="30"/>
        <v>0.00014501745745102037</v>
      </c>
      <c r="S51" s="25">
        <f t="shared" si="31"/>
        <v>0</v>
      </c>
      <c r="T51" s="25">
        <f t="shared" si="32"/>
        <v>0</v>
      </c>
      <c r="U51" s="27">
        <f t="shared" si="33"/>
        <v>0.0001238888304228339</v>
      </c>
    </row>
    <row r="52" spans="1:21" ht="15.75" customHeight="1">
      <c r="A52" s="20" t="str">
        <f t="shared" si="34"/>
        <v>SCOR Global Life </v>
      </c>
      <c r="B52" s="21">
        <v>1139980</v>
      </c>
      <c r="C52" s="21">
        <v>0</v>
      </c>
      <c r="D52" s="21">
        <v>0</v>
      </c>
      <c r="E52" s="22">
        <f t="shared" si="19"/>
        <v>1139980</v>
      </c>
      <c r="F52" s="21">
        <v>1760068</v>
      </c>
      <c r="G52" s="21">
        <v>0</v>
      </c>
      <c r="H52" s="21">
        <v>0</v>
      </c>
      <c r="I52" s="22">
        <f t="shared" si="20"/>
        <v>1760068</v>
      </c>
      <c r="J52" s="72">
        <f t="shared" si="22"/>
        <v>0.5439463850242987</v>
      </c>
      <c r="K52" s="25">
        <f t="shared" si="23"/>
        <v>0</v>
      </c>
      <c r="L52" s="25">
        <f t="shared" si="24"/>
        <v>0</v>
      </c>
      <c r="M52" s="26">
        <f t="shared" si="25"/>
        <v>0.5439463850242987</v>
      </c>
      <c r="N52" s="25">
        <f t="shared" si="26"/>
        <v>0.178912051256377</v>
      </c>
      <c r="O52" s="25">
        <f t="shared" si="27"/>
        <v>0</v>
      </c>
      <c r="P52" s="25">
        <f t="shared" si="28"/>
        <v>0</v>
      </c>
      <c r="Q52" s="26">
        <f t="shared" si="29"/>
        <v>0.1476319166118865</v>
      </c>
      <c r="R52" s="25">
        <f t="shared" si="30"/>
        <v>0.27445224333430374</v>
      </c>
      <c r="S52" s="25">
        <f t="shared" si="31"/>
        <v>0</v>
      </c>
      <c r="T52" s="25">
        <f t="shared" si="32"/>
        <v>0</v>
      </c>
      <c r="U52" s="27">
        <f t="shared" si="33"/>
        <v>0.23446533976844777</v>
      </c>
    </row>
    <row r="53" spans="1:21" ht="15.75" customHeight="1">
      <c r="A53" s="20" t="str">
        <f t="shared" si="34"/>
        <v>Scottish Re (US)</v>
      </c>
      <c r="B53" s="21">
        <v>203571</v>
      </c>
      <c r="C53" s="21">
        <v>308</v>
      </c>
      <c r="D53" s="21">
        <v>0</v>
      </c>
      <c r="E53" s="22">
        <f t="shared" si="19"/>
        <v>203879</v>
      </c>
      <c r="F53" s="21">
        <v>186304</v>
      </c>
      <c r="G53" s="21">
        <v>242</v>
      </c>
      <c r="H53" s="21">
        <v>0</v>
      </c>
      <c r="I53" s="22">
        <f t="shared" si="20"/>
        <v>186546</v>
      </c>
      <c r="J53" s="72">
        <f t="shared" si="22"/>
        <v>-0.08482052944672866</v>
      </c>
      <c r="K53" s="25">
        <f t="shared" si="23"/>
        <v>-0.21428571428571427</v>
      </c>
      <c r="L53" s="25">
        <f t="shared" si="24"/>
        <v>0</v>
      </c>
      <c r="M53" s="26">
        <f t="shared" si="25"/>
        <v>-0.08501611249809936</v>
      </c>
      <c r="N53" s="25">
        <f t="shared" si="26"/>
        <v>0.03194907383139346</v>
      </c>
      <c r="O53" s="25">
        <f t="shared" si="27"/>
        <v>0.00033884655751700285</v>
      </c>
      <c r="P53" s="25">
        <f t="shared" si="28"/>
        <v>0</v>
      </c>
      <c r="Q53" s="26">
        <f t="shared" si="29"/>
        <v>0.026403136482144252</v>
      </c>
      <c r="R53" s="25">
        <f t="shared" si="30"/>
        <v>0.02905089504618806</v>
      </c>
      <c r="S53" s="25">
        <f t="shared" si="31"/>
        <v>0.0003210477299802861</v>
      </c>
      <c r="T53" s="25">
        <f t="shared" si="32"/>
        <v>0</v>
      </c>
      <c r="U53" s="27">
        <f t="shared" si="33"/>
        <v>0.02485050081726664</v>
      </c>
    </row>
    <row r="54" spans="1:21" ht="15.75" customHeight="1">
      <c r="A54" s="20" t="str">
        <f t="shared" si="34"/>
        <v>Swiss Re</v>
      </c>
      <c r="B54" s="21">
        <v>1308659</v>
      </c>
      <c r="C54" s="21">
        <v>26783</v>
      </c>
      <c r="D54" s="21">
        <v>0</v>
      </c>
      <c r="E54" s="22">
        <f t="shared" si="19"/>
        <v>1335442</v>
      </c>
      <c r="F54" s="21">
        <v>1316614</v>
      </c>
      <c r="G54" s="21">
        <v>25327</v>
      </c>
      <c r="H54" s="21">
        <v>0</v>
      </c>
      <c r="I54" s="22">
        <f t="shared" si="20"/>
        <v>1341941</v>
      </c>
      <c r="J54" s="72">
        <f t="shared" si="22"/>
        <v>0.006078741673728603</v>
      </c>
      <c r="K54" s="25">
        <f t="shared" si="23"/>
        <v>-0.05436284210133294</v>
      </c>
      <c r="L54" s="25">
        <f t="shared" si="24"/>
        <v>0</v>
      </c>
      <c r="M54" s="26">
        <f t="shared" si="25"/>
        <v>0.004866553545567685</v>
      </c>
      <c r="N54" s="25">
        <f t="shared" si="26"/>
        <v>0.20538506472492418</v>
      </c>
      <c r="O54" s="25">
        <f t="shared" si="27"/>
        <v>0.029465348538889245</v>
      </c>
      <c r="P54" s="25">
        <f t="shared" si="28"/>
        <v>0</v>
      </c>
      <c r="Q54" s="26">
        <f t="shared" si="29"/>
        <v>0.17294501831962922</v>
      </c>
      <c r="R54" s="25">
        <f t="shared" si="30"/>
        <v>0.20530324163915883</v>
      </c>
      <c r="S54" s="25">
        <f t="shared" si="31"/>
        <v>0.033599900236407874</v>
      </c>
      <c r="T54" s="25">
        <f t="shared" si="32"/>
        <v>0</v>
      </c>
      <c r="U54" s="27">
        <f t="shared" si="33"/>
        <v>0.17876505482413782</v>
      </c>
    </row>
    <row r="55" spans="1:21" ht="15.75" customHeight="1" thickBot="1">
      <c r="A55" s="20" t="str">
        <f t="shared" si="34"/>
        <v>Wilton Re</v>
      </c>
      <c r="B55" s="21">
        <v>26228</v>
      </c>
      <c r="C55" s="21">
        <v>90918</v>
      </c>
      <c r="D55" s="21">
        <v>0</v>
      </c>
      <c r="E55" s="22">
        <f t="shared" si="19"/>
        <v>117146</v>
      </c>
      <c r="F55" s="21">
        <v>27028</v>
      </c>
      <c r="G55" s="21">
        <v>87360</v>
      </c>
      <c r="H55" s="21">
        <v>0</v>
      </c>
      <c r="I55" s="22">
        <f>+F55+G55+H55</f>
        <v>114388</v>
      </c>
      <c r="J55" s="72">
        <f aca="true" t="shared" si="35" ref="J55:M56">IF(+B55&gt;0,(+F55-B55)/B55,0)</f>
        <v>0.030501753850846424</v>
      </c>
      <c r="K55" s="25">
        <f t="shared" si="35"/>
        <v>-0.03913416485184452</v>
      </c>
      <c r="L55" s="25">
        <f t="shared" si="35"/>
        <v>0</v>
      </c>
      <c r="M55" s="26">
        <f t="shared" si="35"/>
        <v>-0.02354327079029587</v>
      </c>
      <c r="N55" s="25">
        <f>+B55/$B$56</f>
        <v>0.004116304917939136</v>
      </c>
      <c r="O55" s="25">
        <f>+C55/$C$56</f>
        <v>0.10002354323484047</v>
      </c>
      <c r="P55" s="25">
        <f>+D55/$D$56</f>
        <v>0</v>
      </c>
      <c r="Q55" s="26">
        <f>+E55/$E$56</f>
        <v>0.015170870105980856</v>
      </c>
      <c r="R55" s="25">
        <f>+F55/$F$56</f>
        <v>0.004214550365576535</v>
      </c>
      <c r="S55" s="25">
        <f>+G55/$G$56</f>
        <v>0.11589557723585864</v>
      </c>
      <c r="T55" s="25">
        <f>+H55/$H$56</f>
        <v>0</v>
      </c>
      <c r="U55" s="27">
        <f>+I55/$I$56</f>
        <v>0.015238059714416264</v>
      </c>
    </row>
    <row r="56" spans="1:21" ht="15.75" customHeight="1" thickBot="1">
      <c r="A56" s="56" t="s">
        <v>10</v>
      </c>
      <c r="B56" s="57">
        <f aca="true" t="shared" si="36" ref="B56:I56">SUM(B39:B55)</f>
        <v>6371734</v>
      </c>
      <c r="C56" s="57">
        <f t="shared" si="36"/>
        <v>908966</v>
      </c>
      <c r="D56" s="57">
        <f t="shared" si="36"/>
        <v>441072</v>
      </c>
      <c r="E56" s="58">
        <f t="shared" si="36"/>
        <v>7721772</v>
      </c>
      <c r="F56" s="57">
        <f t="shared" si="36"/>
        <v>6413021</v>
      </c>
      <c r="G56" s="57">
        <f t="shared" si="36"/>
        <v>753782</v>
      </c>
      <c r="H56" s="57">
        <f t="shared" si="36"/>
        <v>339927</v>
      </c>
      <c r="I56" s="57">
        <f t="shared" si="36"/>
        <v>7506730</v>
      </c>
      <c r="J56" s="76">
        <f t="shared" si="35"/>
        <v>0.00647971180215621</v>
      </c>
      <c r="K56" s="75">
        <f t="shared" si="35"/>
        <v>-0.17072585773285248</v>
      </c>
      <c r="L56" s="75">
        <f t="shared" si="35"/>
        <v>-0.22931630210033735</v>
      </c>
      <c r="M56" s="74">
        <f t="shared" si="35"/>
        <v>-0.027848789112136438</v>
      </c>
      <c r="N56" s="59">
        <f aca="true" t="shared" si="37" ref="N56:U56">SUM(N39:N55)</f>
        <v>1</v>
      </c>
      <c r="O56" s="59">
        <f t="shared" si="37"/>
        <v>1.0000000000000002</v>
      </c>
      <c r="P56" s="59">
        <f t="shared" si="37"/>
        <v>1</v>
      </c>
      <c r="Q56" s="60">
        <f t="shared" si="37"/>
        <v>0.9999999999999999</v>
      </c>
      <c r="R56" s="59">
        <f t="shared" si="37"/>
        <v>1</v>
      </c>
      <c r="S56" s="59">
        <f t="shared" si="37"/>
        <v>1</v>
      </c>
      <c r="T56" s="59">
        <f t="shared" si="37"/>
        <v>1</v>
      </c>
      <c r="U56" s="61">
        <f t="shared" si="37"/>
        <v>1</v>
      </c>
    </row>
    <row r="57" spans="1:21" ht="15.75" customHeight="1">
      <c r="A57" s="2" t="s">
        <v>18</v>
      </c>
      <c r="B57" s="21"/>
      <c r="C57" s="21"/>
      <c r="D57" s="21"/>
      <c r="E57" s="21"/>
      <c r="F57" s="21" t="s">
        <v>18</v>
      </c>
      <c r="G57" s="21" t="s">
        <v>18</v>
      </c>
      <c r="H57" s="21"/>
      <c r="I57" s="21"/>
      <c r="J57" s="21"/>
      <c r="K57" s="21"/>
      <c r="L57" s="21"/>
      <c r="M57" s="53"/>
      <c r="N57" s="65"/>
      <c r="O57" s="65"/>
      <c r="P57" s="65"/>
      <c r="Q57" s="65"/>
      <c r="R57" s="65"/>
      <c r="S57" s="65"/>
      <c r="T57" s="65"/>
      <c r="U57" s="65"/>
    </row>
    <row r="58" spans="1:21" ht="15.75" customHeight="1">
      <c r="A58" s="2" t="s">
        <v>18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53"/>
      <c r="N58" s="65"/>
      <c r="O58" s="65"/>
      <c r="P58" s="65"/>
      <c r="Q58" s="65"/>
      <c r="R58" s="65"/>
      <c r="S58" s="65"/>
      <c r="T58" s="65"/>
      <c r="U58" s="65"/>
    </row>
    <row r="59" spans="1:21" ht="15.75" customHeight="1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</row>
    <row r="60" spans="1:21" ht="15.75" customHeight="1">
      <c r="A60" s="62" t="str">
        <f>+A31</f>
        <v>Date:</v>
      </c>
      <c r="B60" s="64">
        <f>+B31</f>
        <v>41731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</row>
    <row r="61" spans="1:21" ht="15.75" customHeight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</row>
    <row r="62" spans="1:21" ht="15.75" customHeight="1">
      <c r="A62" s="62"/>
      <c r="B62" s="62"/>
      <c r="C62" s="62"/>
      <c r="D62" s="62"/>
      <c r="E62" s="66" t="s">
        <v>11</v>
      </c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</row>
    <row r="63" spans="2:21" ht="15.75" customHeight="1" thickBot="1">
      <c r="B63" s="62"/>
      <c r="C63" s="62"/>
      <c r="D63" s="62"/>
      <c r="E63" s="62"/>
      <c r="F63" s="66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</row>
    <row r="64" spans="1:21" ht="15.75" customHeight="1">
      <c r="A64" s="30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2"/>
      <c r="Q64" s="62"/>
      <c r="R64" s="62"/>
      <c r="S64" s="62"/>
      <c r="T64" s="62"/>
      <c r="U64" s="62"/>
    </row>
    <row r="65" spans="1:21" ht="15.75" customHeight="1">
      <c r="A65" s="37"/>
      <c r="B65" s="34" t="s">
        <v>20</v>
      </c>
      <c r="C65" s="34"/>
      <c r="D65" s="34"/>
      <c r="E65" s="38"/>
      <c r="F65" s="34" t="s">
        <v>61</v>
      </c>
      <c r="G65" s="34"/>
      <c r="H65" s="34"/>
      <c r="I65" s="38"/>
      <c r="J65" s="47" t="s">
        <v>19</v>
      </c>
      <c r="K65" s="34"/>
      <c r="L65" s="34"/>
      <c r="M65" s="36"/>
      <c r="Q65" s="62"/>
      <c r="R65" s="62"/>
      <c r="S65" s="62"/>
      <c r="T65" s="62"/>
      <c r="U65" s="62"/>
    </row>
    <row r="66" spans="1:21" ht="15.75" customHeight="1">
      <c r="A66" s="37"/>
      <c r="B66" s="34"/>
      <c r="C66" s="34">
        <f>+C37</f>
        <v>2012</v>
      </c>
      <c r="D66" s="34"/>
      <c r="E66" s="38"/>
      <c r="F66" s="34"/>
      <c r="G66" s="34">
        <f>+G37</f>
        <v>2013</v>
      </c>
      <c r="H66" s="34"/>
      <c r="I66" s="38"/>
      <c r="J66" s="34"/>
      <c r="K66" s="34">
        <f>+G66</f>
        <v>2013</v>
      </c>
      <c r="L66" s="34"/>
      <c r="M66" s="36"/>
      <c r="Q66" s="62"/>
      <c r="R66" s="62"/>
      <c r="S66" s="62"/>
      <c r="T66" s="62"/>
      <c r="U66" s="62"/>
    </row>
    <row r="67" spans="1:21" ht="15.75" customHeight="1" thickBot="1">
      <c r="A67" s="40" t="s">
        <v>1</v>
      </c>
      <c r="B67" s="43" t="s">
        <v>2</v>
      </c>
      <c r="C67" s="43" t="s">
        <v>3</v>
      </c>
      <c r="D67" s="43" t="s">
        <v>4</v>
      </c>
      <c r="E67" s="44" t="s">
        <v>5</v>
      </c>
      <c r="F67" s="43" t="s">
        <v>2</v>
      </c>
      <c r="G67" s="43" t="s">
        <v>3</v>
      </c>
      <c r="H67" s="43" t="s">
        <v>4</v>
      </c>
      <c r="I67" s="44" t="s">
        <v>5</v>
      </c>
      <c r="J67" s="43" t="s">
        <v>2</v>
      </c>
      <c r="K67" s="43" t="s">
        <v>3</v>
      </c>
      <c r="L67" s="43" t="s">
        <v>4</v>
      </c>
      <c r="M67" s="46" t="s">
        <v>5</v>
      </c>
      <c r="Q67" s="62"/>
      <c r="R67" s="62"/>
      <c r="S67" s="62"/>
      <c r="T67" s="62"/>
      <c r="U67" s="62"/>
    </row>
    <row r="68" spans="1:21" ht="15.75" customHeight="1" thickTop="1">
      <c r="A68" s="20"/>
      <c r="B68" s="53"/>
      <c r="C68" s="53"/>
      <c r="D68" s="53"/>
      <c r="E68" s="54"/>
      <c r="F68" s="53"/>
      <c r="G68" s="53"/>
      <c r="H68" s="53"/>
      <c r="I68" s="54"/>
      <c r="J68" s="53"/>
      <c r="K68" s="53"/>
      <c r="L68" s="53"/>
      <c r="M68" s="55"/>
      <c r="Q68" s="62"/>
      <c r="R68" s="62"/>
      <c r="S68" s="62"/>
      <c r="T68" s="62"/>
      <c r="U68" s="62"/>
    </row>
    <row r="69" spans="1:13" ht="15.75" customHeight="1">
      <c r="A69" s="20" t="str">
        <f aca="true" t="shared" si="38" ref="A69:D70">+A39</f>
        <v>Aurigen</v>
      </c>
      <c r="B69" s="21">
        <f t="shared" si="38"/>
        <v>0</v>
      </c>
      <c r="C69" s="21">
        <f t="shared" si="38"/>
        <v>604</v>
      </c>
      <c r="D69" s="21">
        <f t="shared" si="38"/>
        <v>0</v>
      </c>
      <c r="E69" s="22">
        <f aca="true" t="shared" si="39" ref="E69:E84">+D69+C69+B69</f>
        <v>604</v>
      </c>
      <c r="F69" s="21">
        <f aca="true" t="shared" si="40" ref="F69:H71">+F10</f>
        <v>1</v>
      </c>
      <c r="G69" s="21">
        <f t="shared" si="40"/>
        <v>794</v>
      </c>
      <c r="H69" s="21">
        <f t="shared" si="40"/>
        <v>0</v>
      </c>
      <c r="I69" s="22">
        <f aca="true" t="shared" si="41" ref="I69:I84">+F69+G69+H69</f>
        <v>795</v>
      </c>
      <c r="J69" s="21">
        <f aca="true" t="shared" si="42" ref="J69:L71">+F39</f>
        <v>1</v>
      </c>
      <c r="K69" s="21">
        <f t="shared" si="42"/>
        <v>794</v>
      </c>
      <c r="L69" s="21">
        <f t="shared" si="42"/>
        <v>0</v>
      </c>
      <c r="M69" s="23">
        <f aca="true" t="shared" si="43" ref="M69:M84">+L69+K69+J69</f>
        <v>795</v>
      </c>
    </row>
    <row r="70" spans="1:13" ht="15.75" customHeight="1">
      <c r="A70" s="20" t="str">
        <f t="shared" si="38"/>
        <v>AXA Equitable</v>
      </c>
      <c r="B70" s="21">
        <f t="shared" si="38"/>
        <v>0</v>
      </c>
      <c r="C70" s="21">
        <f t="shared" si="38"/>
        <v>0</v>
      </c>
      <c r="D70" s="21">
        <f t="shared" si="38"/>
        <v>27893</v>
      </c>
      <c r="E70" s="22">
        <f>+D70+C70+B70</f>
        <v>27893</v>
      </c>
      <c r="F70" s="21">
        <f t="shared" si="40"/>
        <v>0</v>
      </c>
      <c r="G70" s="21">
        <f t="shared" si="40"/>
        <v>0</v>
      </c>
      <c r="H70" s="21">
        <f t="shared" si="40"/>
        <v>2680</v>
      </c>
      <c r="I70" s="22">
        <f>+F70+G70+H70</f>
        <v>2680</v>
      </c>
      <c r="J70" s="21">
        <f t="shared" si="42"/>
        <v>0</v>
      </c>
      <c r="K70" s="21">
        <f t="shared" si="42"/>
        <v>0</v>
      </c>
      <c r="L70" s="21">
        <f t="shared" si="42"/>
        <v>26697</v>
      </c>
      <c r="M70" s="23">
        <f>+L70+K70+J70</f>
        <v>26697</v>
      </c>
    </row>
    <row r="71" spans="1:13" ht="15.75" customHeight="1">
      <c r="A71" s="20" t="str">
        <f aca="true" t="shared" si="44" ref="A71:D80">+A41</f>
        <v>Berkshire Hathaway Group</v>
      </c>
      <c r="B71" s="21">
        <f t="shared" si="44"/>
        <v>0</v>
      </c>
      <c r="C71" s="21">
        <f t="shared" si="44"/>
        <v>0</v>
      </c>
      <c r="D71" s="21">
        <f t="shared" si="44"/>
        <v>325587</v>
      </c>
      <c r="E71" s="22">
        <f>+D71+C71+B71</f>
        <v>325587</v>
      </c>
      <c r="F71" s="21">
        <f t="shared" si="40"/>
        <v>0</v>
      </c>
      <c r="G71" s="21">
        <f t="shared" si="40"/>
        <v>0</v>
      </c>
      <c r="H71" s="21">
        <f t="shared" si="40"/>
        <v>3024</v>
      </c>
      <c r="I71" s="22">
        <f>+F71+G71+H71</f>
        <v>3024</v>
      </c>
      <c r="J71" s="21">
        <f t="shared" si="42"/>
        <v>0</v>
      </c>
      <c r="K71" s="21">
        <f t="shared" si="42"/>
        <v>0</v>
      </c>
      <c r="L71" s="21">
        <f t="shared" si="42"/>
        <v>228565</v>
      </c>
      <c r="M71" s="23">
        <f>+L71+K71+J71</f>
        <v>228565</v>
      </c>
    </row>
    <row r="72" spans="1:13" ht="15.75" customHeight="1">
      <c r="A72" s="20" t="str">
        <f t="shared" si="44"/>
        <v>Canada Life </v>
      </c>
      <c r="B72" s="21">
        <f t="shared" si="44"/>
        <v>189266</v>
      </c>
      <c r="C72" s="21">
        <f t="shared" si="44"/>
        <v>248621</v>
      </c>
      <c r="D72" s="21">
        <f t="shared" si="44"/>
        <v>0</v>
      </c>
      <c r="E72" s="22">
        <f t="shared" si="39"/>
        <v>437887</v>
      </c>
      <c r="F72" s="21">
        <f aca="true" t="shared" si="45" ref="F72:H73">+F13</f>
        <v>7677</v>
      </c>
      <c r="G72" s="21">
        <f t="shared" si="45"/>
        <v>4410</v>
      </c>
      <c r="H72" s="21">
        <f t="shared" si="45"/>
        <v>0</v>
      </c>
      <c r="I72" s="22">
        <f t="shared" si="41"/>
        <v>12087</v>
      </c>
      <c r="J72" s="21">
        <f aca="true" t="shared" si="46" ref="J72:L77">+F42</f>
        <v>183503</v>
      </c>
      <c r="K72" s="21">
        <f t="shared" si="46"/>
        <v>145770</v>
      </c>
      <c r="L72" s="21">
        <f t="shared" si="46"/>
        <v>0</v>
      </c>
      <c r="M72" s="23">
        <f t="shared" si="43"/>
        <v>329273</v>
      </c>
    </row>
    <row r="73" spans="1:13" ht="15.75" customHeight="1">
      <c r="A73" s="20" t="str">
        <f t="shared" si="44"/>
        <v>Employers Re. Corp. </v>
      </c>
      <c r="B73" s="21">
        <f t="shared" si="44"/>
        <v>181254</v>
      </c>
      <c r="C73" s="21">
        <f t="shared" si="44"/>
        <v>7692</v>
      </c>
      <c r="D73" s="21">
        <f t="shared" si="44"/>
        <v>13</v>
      </c>
      <c r="E73" s="22">
        <f t="shared" si="39"/>
        <v>188959</v>
      </c>
      <c r="F73" s="21">
        <f t="shared" si="45"/>
        <v>0</v>
      </c>
      <c r="G73" s="21">
        <f t="shared" si="45"/>
        <v>0</v>
      </c>
      <c r="H73" s="21">
        <f t="shared" si="45"/>
        <v>0</v>
      </c>
      <c r="I73" s="22">
        <f t="shared" si="41"/>
        <v>0</v>
      </c>
      <c r="J73" s="21">
        <f t="shared" si="46"/>
        <v>156842</v>
      </c>
      <c r="K73" s="21">
        <f t="shared" si="46"/>
        <v>6201</v>
      </c>
      <c r="L73" s="21">
        <f t="shared" si="46"/>
        <v>11</v>
      </c>
      <c r="M73" s="23">
        <f t="shared" si="43"/>
        <v>163054</v>
      </c>
    </row>
    <row r="74" spans="1:13" ht="15.75" customHeight="1">
      <c r="A74" s="20" t="str">
        <f t="shared" si="44"/>
        <v>General Re Life</v>
      </c>
      <c r="B74" s="21">
        <f t="shared" si="44"/>
        <v>139411</v>
      </c>
      <c r="C74" s="21">
        <f t="shared" si="44"/>
        <v>6626</v>
      </c>
      <c r="D74" s="21">
        <f t="shared" si="44"/>
        <v>0</v>
      </c>
      <c r="E74" s="22">
        <f t="shared" si="39"/>
        <v>146037</v>
      </c>
      <c r="F74" s="21">
        <f aca="true" t="shared" si="47" ref="F74:H75">+F15</f>
        <v>12313</v>
      </c>
      <c r="G74" s="21">
        <f t="shared" si="47"/>
        <v>0</v>
      </c>
      <c r="H74" s="21">
        <f t="shared" si="47"/>
        <v>0</v>
      </c>
      <c r="I74" s="22">
        <f t="shared" si="41"/>
        <v>12313</v>
      </c>
      <c r="J74" s="21">
        <f t="shared" si="46"/>
        <v>143842</v>
      </c>
      <c r="K74" s="21">
        <f t="shared" si="46"/>
        <v>5576</v>
      </c>
      <c r="L74" s="21">
        <f t="shared" si="46"/>
        <v>0</v>
      </c>
      <c r="M74" s="23">
        <f t="shared" si="43"/>
        <v>149418</v>
      </c>
    </row>
    <row r="75" spans="1:13" ht="15.75" customHeight="1">
      <c r="A75" s="20" t="str">
        <f t="shared" si="44"/>
        <v>Generali USA Life Re </v>
      </c>
      <c r="B75" s="21">
        <f t="shared" si="44"/>
        <v>566288</v>
      </c>
      <c r="C75" s="21">
        <f t="shared" si="44"/>
        <v>487</v>
      </c>
      <c r="D75" s="21">
        <f t="shared" si="44"/>
        <v>0</v>
      </c>
      <c r="E75" s="22">
        <f t="shared" si="39"/>
        <v>566775</v>
      </c>
      <c r="F75" s="94" t="str">
        <f t="shared" si="47"/>
        <v>Acquired by SCOR</v>
      </c>
      <c r="G75" s="95"/>
      <c r="H75" s="95"/>
      <c r="I75" s="96"/>
      <c r="J75" s="94" t="str">
        <f t="shared" si="46"/>
        <v>Acquired by SCOR</v>
      </c>
      <c r="K75" s="95"/>
      <c r="L75" s="95"/>
      <c r="M75" s="97"/>
    </row>
    <row r="76" spans="1:13" ht="15.75" customHeight="1">
      <c r="A76" s="20" t="str">
        <f t="shared" si="44"/>
        <v>Hannover Life Re</v>
      </c>
      <c r="B76" s="21">
        <f t="shared" si="44"/>
        <v>624252</v>
      </c>
      <c r="C76" s="21">
        <f t="shared" si="44"/>
        <v>199227</v>
      </c>
      <c r="D76" s="21">
        <f t="shared" si="44"/>
        <v>2094</v>
      </c>
      <c r="E76" s="22">
        <f>+D76+C76+B76</f>
        <v>825573</v>
      </c>
      <c r="F76" s="21">
        <f aca="true" t="shared" si="48" ref="F76:H77">+F17</f>
        <v>47095</v>
      </c>
      <c r="G76" s="21">
        <f t="shared" si="48"/>
        <v>34585</v>
      </c>
      <c r="H76" s="21">
        <f t="shared" si="48"/>
        <v>0</v>
      </c>
      <c r="I76" s="22">
        <f>+F76+G76+H76</f>
        <v>81680</v>
      </c>
      <c r="J76" s="21">
        <f t="shared" si="46"/>
        <v>621448</v>
      </c>
      <c r="K76" s="21">
        <f t="shared" si="46"/>
        <v>160469</v>
      </c>
      <c r="L76" s="21">
        <f t="shared" si="46"/>
        <v>1414</v>
      </c>
      <c r="M76" s="23">
        <f>+L76+K76+J76</f>
        <v>783331</v>
      </c>
    </row>
    <row r="77" spans="1:13" ht="15.75" customHeight="1">
      <c r="A77" s="20" t="str">
        <f t="shared" si="44"/>
        <v>Munich Re (US)</v>
      </c>
      <c r="B77" s="21">
        <f t="shared" si="44"/>
        <v>728997</v>
      </c>
      <c r="C77" s="21">
        <f t="shared" si="44"/>
        <v>25097</v>
      </c>
      <c r="D77" s="21">
        <f t="shared" si="44"/>
        <v>11236</v>
      </c>
      <c r="E77" s="22">
        <f t="shared" si="39"/>
        <v>765330</v>
      </c>
      <c r="F77" s="21">
        <f t="shared" si="48"/>
        <v>67131</v>
      </c>
      <c r="G77" s="21">
        <f t="shared" si="48"/>
        <v>0</v>
      </c>
      <c r="H77" s="21">
        <f t="shared" si="48"/>
        <v>0</v>
      </c>
      <c r="I77" s="22">
        <f t="shared" si="41"/>
        <v>67131</v>
      </c>
      <c r="J77" s="21">
        <f t="shared" si="46"/>
        <v>749907</v>
      </c>
      <c r="K77" s="21">
        <f t="shared" si="46"/>
        <v>23442</v>
      </c>
      <c r="L77" s="21">
        <f t="shared" si="46"/>
        <v>10132</v>
      </c>
      <c r="M77" s="23">
        <f t="shared" si="43"/>
        <v>783481</v>
      </c>
    </row>
    <row r="78" spans="1:13" ht="15.75" customHeight="1">
      <c r="A78" s="20" t="str">
        <f t="shared" si="44"/>
        <v>Optimum Re (US)</v>
      </c>
      <c r="B78" s="21">
        <f t="shared" si="44"/>
        <v>35423</v>
      </c>
      <c r="C78" s="21">
        <f t="shared" si="44"/>
        <v>2991</v>
      </c>
      <c r="D78" s="21">
        <f t="shared" si="44"/>
        <v>0</v>
      </c>
      <c r="E78" s="22">
        <f t="shared" si="39"/>
        <v>38414</v>
      </c>
      <c r="F78" s="21">
        <f aca="true" t="shared" si="49" ref="F78:H79">+F19</f>
        <v>6858</v>
      </c>
      <c r="G78" s="21">
        <f t="shared" si="49"/>
        <v>0</v>
      </c>
      <c r="H78" s="21">
        <f t="shared" si="49"/>
        <v>0</v>
      </c>
      <c r="I78" s="22">
        <f t="shared" si="41"/>
        <v>6858</v>
      </c>
      <c r="J78" s="21">
        <f aca="true" t="shared" si="50" ref="J78:L79">+F48</f>
        <v>39820</v>
      </c>
      <c r="K78" s="21">
        <f t="shared" si="50"/>
        <v>2541</v>
      </c>
      <c r="L78" s="21">
        <f t="shared" si="50"/>
        <v>0</v>
      </c>
      <c r="M78" s="23">
        <f t="shared" si="43"/>
        <v>42361</v>
      </c>
    </row>
    <row r="79" spans="1:13" ht="15.75" customHeight="1">
      <c r="A79" s="20" t="str">
        <f t="shared" si="44"/>
        <v>Pacific Life</v>
      </c>
      <c r="B79" s="21">
        <f t="shared" si="44"/>
        <v>0</v>
      </c>
      <c r="C79" s="21">
        <f t="shared" si="44"/>
        <v>0</v>
      </c>
      <c r="D79" s="21">
        <f t="shared" si="44"/>
        <v>74249</v>
      </c>
      <c r="E79" s="22">
        <f t="shared" si="39"/>
        <v>74249</v>
      </c>
      <c r="F79" s="21">
        <f t="shared" si="49"/>
        <v>0</v>
      </c>
      <c r="G79" s="21">
        <f t="shared" si="49"/>
        <v>0</v>
      </c>
      <c r="H79" s="21">
        <f t="shared" si="49"/>
        <v>3180</v>
      </c>
      <c r="I79" s="22">
        <f t="shared" si="41"/>
        <v>3180</v>
      </c>
      <c r="J79" s="21">
        <f t="shared" si="50"/>
        <v>0</v>
      </c>
      <c r="K79" s="21">
        <f t="shared" si="50"/>
        <v>0</v>
      </c>
      <c r="L79" s="21">
        <f t="shared" si="50"/>
        <v>73108</v>
      </c>
      <c r="M79" s="23">
        <f t="shared" si="43"/>
        <v>73108</v>
      </c>
    </row>
    <row r="80" spans="1:13" ht="15.75" customHeight="1">
      <c r="A80" s="20" t="str">
        <f t="shared" si="44"/>
        <v>RGA Re. Company</v>
      </c>
      <c r="B80" s="21">
        <f t="shared" si="44"/>
        <v>1227386</v>
      </c>
      <c r="C80" s="21">
        <f t="shared" si="44"/>
        <v>299612</v>
      </c>
      <c r="D80" s="21">
        <f t="shared" si="44"/>
        <v>0</v>
      </c>
      <c r="E80" s="22">
        <f t="shared" si="39"/>
        <v>1526998</v>
      </c>
      <c r="F80" s="21">
        <f aca="true" t="shared" si="51" ref="F80:H81">+F21</f>
        <v>85936</v>
      </c>
      <c r="G80" s="21">
        <f t="shared" si="51"/>
        <v>2483</v>
      </c>
      <c r="H80" s="21">
        <f t="shared" si="51"/>
        <v>0</v>
      </c>
      <c r="I80" s="22">
        <f t="shared" si="41"/>
        <v>88419</v>
      </c>
      <c r="J80" s="21">
        <f aca="true" t="shared" si="52" ref="J80:L81">+F50</f>
        <v>1226714</v>
      </c>
      <c r="K80" s="21">
        <f t="shared" si="52"/>
        <v>296060</v>
      </c>
      <c r="L80" s="21">
        <f t="shared" si="52"/>
        <v>0</v>
      </c>
      <c r="M80" s="23">
        <f t="shared" si="43"/>
        <v>1522774</v>
      </c>
    </row>
    <row r="81" spans="1:13" ht="15.75" customHeight="1">
      <c r="A81" s="20" t="str">
        <f>+A51</f>
        <v>RGA Re (Canada)</v>
      </c>
      <c r="B81" s="21">
        <f aca="true" t="shared" si="53" ref="B81:D83">+B51</f>
        <v>1019</v>
      </c>
      <c r="C81" s="21">
        <f t="shared" si="53"/>
        <v>0</v>
      </c>
      <c r="D81" s="21">
        <f t="shared" si="53"/>
        <v>0</v>
      </c>
      <c r="E81" s="22">
        <f>+D81+C81+B81</f>
        <v>1019</v>
      </c>
      <c r="F81" s="21">
        <f t="shared" si="51"/>
        <v>2</v>
      </c>
      <c r="G81" s="21">
        <f t="shared" si="51"/>
        <v>0</v>
      </c>
      <c r="H81" s="21">
        <f t="shared" si="51"/>
        <v>0</v>
      </c>
      <c r="I81" s="22">
        <f>+F81+G81+H81</f>
        <v>2</v>
      </c>
      <c r="J81" s="21">
        <f t="shared" si="52"/>
        <v>930</v>
      </c>
      <c r="K81" s="21">
        <f t="shared" si="52"/>
        <v>0</v>
      </c>
      <c r="L81" s="21">
        <f t="shared" si="52"/>
        <v>0</v>
      </c>
      <c r="M81" s="23">
        <f>+L81+K81+J81</f>
        <v>930</v>
      </c>
    </row>
    <row r="82" spans="1:13" ht="15.75" customHeight="1">
      <c r="A82" s="20" t="str">
        <f>+A52</f>
        <v>SCOR Global Life </v>
      </c>
      <c r="B82" s="21">
        <f t="shared" si="53"/>
        <v>1139980</v>
      </c>
      <c r="C82" s="21">
        <f t="shared" si="53"/>
        <v>0</v>
      </c>
      <c r="D82" s="21">
        <f t="shared" si="53"/>
        <v>0</v>
      </c>
      <c r="E82" s="22">
        <f t="shared" si="39"/>
        <v>1139980</v>
      </c>
      <c r="F82" s="21">
        <f aca="true" t="shared" si="54" ref="F82:H83">+F23</f>
        <v>125025</v>
      </c>
      <c r="G82" s="21">
        <f t="shared" si="54"/>
        <v>584726</v>
      </c>
      <c r="H82" s="21">
        <f t="shared" si="54"/>
        <v>0</v>
      </c>
      <c r="I82" s="22">
        <f t="shared" si="41"/>
        <v>709751</v>
      </c>
      <c r="J82" s="21">
        <f aca="true" t="shared" si="55" ref="J82:L85">+F52</f>
        <v>1760068</v>
      </c>
      <c r="K82" s="21">
        <f t="shared" si="55"/>
        <v>0</v>
      </c>
      <c r="L82" s="21">
        <f t="shared" si="55"/>
        <v>0</v>
      </c>
      <c r="M82" s="23">
        <f t="shared" si="43"/>
        <v>1760068</v>
      </c>
    </row>
    <row r="83" spans="1:13" ht="15.75" customHeight="1">
      <c r="A83" s="20" t="str">
        <f>+A53</f>
        <v>Scottish Re (US)</v>
      </c>
      <c r="B83" s="21">
        <f t="shared" si="53"/>
        <v>203571</v>
      </c>
      <c r="C83" s="21">
        <f t="shared" si="53"/>
        <v>308</v>
      </c>
      <c r="D83" s="21">
        <f t="shared" si="53"/>
        <v>0</v>
      </c>
      <c r="E83" s="22">
        <f t="shared" si="39"/>
        <v>203879</v>
      </c>
      <c r="F83" s="21">
        <f t="shared" si="54"/>
        <v>0</v>
      </c>
      <c r="G83" s="21">
        <f t="shared" si="54"/>
        <v>0</v>
      </c>
      <c r="H83" s="21">
        <f t="shared" si="54"/>
        <v>0</v>
      </c>
      <c r="I83" s="22">
        <f t="shared" si="41"/>
        <v>0</v>
      </c>
      <c r="J83" s="21">
        <f t="shared" si="55"/>
        <v>186304</v>
      </c>
      <c r="K83" s="21">
        <f t="shared" si="55"/>
        <v>242</v>
      </c>
      <c r="L83" s="21">
        <f t="shared" si="55"/>
        <v>0</v>
      </c>
      <c r="M83" s="23">
        <f t="shared" si="43"/>
        <v>186546</v>
      </c>
    </row>
    <row r="84" spans="1:13" ht="15.75" customHeight="1">
      <c r="A84" s="20" t="str">
        <f>+A54</f>
        <v>Swiss Re</v>
      </c>
      <c r="B84" s="21">
        <f aca="true" t="shared" si="56" ref="B84:D85">+B54</f>
        <v>1308659</v>
      </c>
      <c r="C84" s="21">
        <f t="shared" si="56"/>
        <v>26783</v>
      </c>
      <c r="D84" s="21">
        <f t="shared" si="56"/>
        <v>0</v>
      </c>
      <c r="E84" s="22">
        <f t="shared" si="39"/>
        <v>1335442</v>
      </c>
      <c r="F84" s="21">
        <f aca="true" t="shared" si="57" ref="F84:H85">+F25</f>
        <v>86654</v>
      </c>
      <c r="G84" s="21">
        <f t="shared" si="57"/>
        <v>21</v>
      </c>
      <c r="H84" s="21">
        <f t="shared" si="57"/>
        <v>0</v>
      </c>
      <c r="I84" s="22">
        <f t="shared" si="41"/>
        <v>86675</v>
      </c>
      <c r="J84" s="21">
        <f t="shared" si="55"/>
        <v>1316614</v>
      </c>
      <c r="K84" s="21">
        <f t="shared" si="55"/>
        <v>25327</v>
      </c>
      <c r="L84" s="21">
        <f t="shared" si="55"/>
        <v>0</v>
      </c>
      <c r="M84" s="23">
        <f t="shared" si="43"/>
        <v>1341941</v>
      </c>
    </row>
    <row r="85" spans="1:13" ht="15.75" customHeight="1" thickBot="1">
      <c r="A85" s="20" t="str">
        <f>+A55</f>
        <v>Wilton Re</v>
      </c>
      <c r="B85" s="21">
        <f t="shared" si="56"/>
        <v>26228</v>
      </c>
      <c r="C85" s="21">
        <f t="shared" si="56"/>
        <v>90918</v>
      </c>
      <c r="D85" s="21">
        <f t="shared" si="56"/>
        <v>0</v>
      </c>
      <c r="E85" s="22">
        <f>+D85+C85+B85</f>
        <v>117146</v>
      </c>
      <c r="F85" s="21">
        <f t="shared" si="57"/>
        <v>4369</v>
      </c>
      <c r="G85" s="21">
        <f t="shared" si="57"/>
        <v>1256</v>
      </c>
      <c r="H85" s="21">
        <f t="shared" si="57"/>
        <v>0</v>
      </c>
      <c r="I85" s="22">
        <f>+F85+G85+H85</f>
        <v>5625</v>
      </c>
      <c r="J85" s="21">
        <f t="shared" si="55"/>
        <v>27028</v>
      </c>
      <c r="K85" s="21">
        <f t="shared" si="55"/>
        <v>87360</v>
      </c>
      <c r="L85" s="21">
        <f t="shared" si="55"/>
        <v>0</v>
      </c>
      <c r="M85" s="23">
        <f>+L85+K85+J85</f>
        <v>114388</v>
      </c>
    </row>
    <row r="86" spans="1:13" ht="15.75" customHeight="1" thickBot="1">
      <c r="A86" s="56" t="s">
        <v>10</v>
      </c>
      <c r="B86" s="57">
        <f aca="true" t="shared" si="58" ref="B86:M86">SUM(B69:B85)</f>
        <v>6371734</v>
      </c>
      <c r="C86" s="57">
        <f t="shared" si="58"/>
        <v>908966</v>
      </c>
      <c r="D86" s="57">
        <f t="shared" si="58"/>
        <v>441072</v>
      </c>
      <c r="E86" s="58">
        <f t="shared" si="58"/>
        <v>7721772</v>
      </c>
      <c r="F86" s="57">
        <f t="shared" si="58"/>
        <v>443061</v>
      </c>
      <c r="G86" s="57">
        <f t="shared" si="58"/>
        <v>628275</v>
      </c>
      <c r="H86" s="57">
        <f t="shared" si="58"/>
        <v>8884</v>
      </c>
      <c r="I86" s="58">
        <f t="shared" si="58"/>
        <v>1080220</v>
      </c>
      <c r="J86" s="57">
        <f t="shared" si="58"/>
        <v>6413021</v>
      </c>
      <c r="K86" s="57">
        <f t="shared" si="58"/>
        <v>753782</v>
      </c>
      <c r="L86" s="57">
        <f t="shared" si="58"/>
        <v>339927</v>
      </c>
      <c r="M86" s="67">
        <f t="shared" si="58"/>
        <v>7506730</v>
      </c>
    </row>
    <row r="87" spans="1:21" ht="15.75" customHeight="1">
      <c r="A87" s="2" t="str">
        <f>+A57</f>
        <v> </v>
      </c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53"/>
      <c r="R87" s="53"/>
      <c r="S87" s="53"/>
      <c r="T87" s="53"/>
      <c r="U87" s="53"/>
    </row>
    <row r="88" spans="1:21" ht="15.75" customHeight="1">
      <c r="A88" s="2" t="str">
        <f>+A58</f>
        <v> </v>
      </c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</row>
    <row r="89" spans="1:21" ht="15.75" customHeight="1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</row>
  </sheetData>
  <sheetProtection/>
  <mergeCells count="6">
    <mergeCell ref="J36:M36"/>
    <mergeCell ref="J7:M7"/>
    <mergeCell ref="F16:I16"/>
    <mergeCell ref="F45:I45"/>
    <mergeCell ref="F75:I75"/>
    <mergeCell ref="J75:M75"/>
  </mergeCells>
  <printOptions/>
  <pageMargins left="0.75" right="0.75" top="0.75" bottom="0.75" header="0.5" footer="0.5"/>
  <pageSetup fitToHeight="3" horizontalDpi="600" verticalDpi="600" orientation="landscape" scale="49" r:id="rId1"/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82"/>
  <sheetViews>
    <sheetView tabSelected="1" zoomScalePageLayoutView="0" workbookViewId="0" topLeftCell="A1">
      <selection activeCell="G26" sqref="G26"/>
    </sheetView>
  </sheetViews>
  <sheetFormatPr defaultColWidth="9.140625" defaultRowHeight="15.75" customHeight="1"/>
  <cols>
    <col min="1" max="1" width="31.57421875" style="0" customWidth="1"/>
    <col min="2" max="2" width="14.140625" style="0" customWidth="1"/>
    <col min="3" max="4" width="9.421875" style="0" bestFit="1" customWidth="1"/>
    <col min="5" max="6" width="11.421875" style="0" bestFit="1" customWidth="1"/>
    <col min="7" max="7" width="9.421875" style="0" bestFit="1" customWidth="1"/>
    <col min="8" max="8" width="9.421875" style="0" customWidth="1"/>
    <col min="9" max="9" width="10.28125" style="0" customWidth="1"/>
    <col min="10" max="10" width="11.28125" style="0" customWidth="1"/>
    <col min="11" max="11" width="11.140625" style="0" customWidth="1"/>
    <col min="12" max="12" width="10.28125" style="0" customWidth="1"/>
    <col min="13" max="13" width="12.140625" style="0" customWidth="1"/>
  </cols>
  <sheetData>
    <row r="1" spans="1:21" ht="15.75" customHeight="1">
      <c r="A1" s="1" t="s">
        <v>18</v>
      </c>
      <c r="B1" s="1" t="str">
        <f>+'usord '!B1</f>
        <v> 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 customHeight="1">
      <c r="A2" s="1" t="s">
        <v>0</v>
      </c>
      <c r="B2" s="51">
        <f>+'usord '!B2</f>
        <v>41731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.75" customHeight="1">
      <c r="A4" s="1"/>
      <c r="B4" s="1"/>
      <c r="C4" s="4" t="s">
        <v>67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.7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.75" customHeight="1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2"/>
    </row>
    <row r="7" spans="1:21" ht="15.75" customHeight="1">
      <c r="A7" s="33"/>
      <c r="B7" s="34"/>
      <c r="C7" s="34"/>
      <c r="D7" s="34" t="s">
        <v>60</v>
      </c>
      <c r="E7" s="34"/>
      <c r="F7" s="34"/>
      <c r="G7" s="34"/>
      <c r="H7" s="34"/>
      <c r="I7" s="34"/>
      <c r="J7" s="91" t="s">
        <v>44</v>
      </c>
      <c r="K7" s="92"/>
      <c r="L7" s="92"/>
      <c r="M7" s="93"/>
      <c r="N7" s="34"/>
      <c r="O7" s="34"/>
      <c r="P7" s="34" t="s">
        <v>8</v>
      </c>
      <c r="Q7" s="34"/>
      <c r="R7" s="34"/>
      <c r="S7" s="34"/>
      <c r="T7" s="34"/>
      <c r="U7" s="36"/>
    </row>
    <row r="8" spans="1:21" ht="15.75" customHeight="1">
      <c r="A8" s="37"/>
      <c r="B8" s="34"/>
      <c r="C8" s="34">
        <v>2012</v>
      </c>
      <c r="D8" s="34"/>
      <c r="E8" s="38"/>
      <c r="F8" s="34"/>
      <c r="G8" s="34">
        <v>2013</v>
      </c>
      <c r="H8" s="34"/>
      <c r="I8" s="38"/>
      <c r="J8" s="34"/>
      <c r="K8" s="34"/>
      <c r="L8" s="34"/>
      <c r="M8" s="71" t="s">
        <v>18</v>
      </c>
      <c r="N8" s="34"/>
      <c r="O8" s="34">
        <f>+C8</f>
        <v>2012</v>
      </c>
      <c r="P8" s="34"/>
      <c r="Q8" s="38"/>
      <c r="R8" s="34"/>
      <c r="S8" s="34">
        <f>+G8</f>
        <v>2013</v>
      </c>
      <c r="T8" s="34"/>
      <c r="U8" s="36"/>
    </row>
    <row r="9" spans="1:21" ht="15.75" customHeight="1" thickBot="1">
      <c r="A9" s="40" t="s">
        <v>1</v>
      </c>
      <c r="B9" s="43" t="s">
        <v>2</v>
      </c>
      <c r="C9" s="43" t="s">
        <v>3</v>
      </c>
      <c r="D9" s="43" t="s">
        <v>4</v>
      </c>
      <c r="E9" s="44" t="s">
        <v>5</v>
      </c>
      <c r="F9" s="43" t="s">
        <v>2</v>
      </c>
      <c r="G9" s="43" t="s">
        <v>3</v>
      </c>
      <c r="H9" s="43" t="s">
        <v>4</v>
      </c>
      <c r="I9" s="44" t="s">
        <v>5</v>
      </c>
      <c r="J9" s="43" t="s">
        <v>2</v>
      </c>
      <c r="K9" s="43" t="s">
        <v>3</v>
      </c>
      <c r="L9" s="43" t="s">
        <v>4</v>
      </c>
      <c r="M9" s="44" t="s">
        <v>5</v>
      </c>
      <c r="N9" s="43" t="s">
        <v>2</v>
      </c>
      <c r="O9" s="43" t="s">
        <v>3</v>
      </c>
      <c r="P9" s="43" t="s">
        <v>4</v>
      </c>
      <c r="Q9" s="44" t="s">
        <v>5</v>
      </c>
      <c r="R9" s="43" t="s">
        <v>2</v>
      </c>
      <c r="S9" s="43" t="s">
        <v>3</v>
      </c>
      <c r="T9" s="43" t="s">
        <v>4</v>
      </c>
      <c r="U9" s="46" t="s">
        <v>5</v>
      </c>
    </row>
    <row r="10" spans="1:21" s="52" customFormat="1" ht="15.75" customHeight="1" thickTop="1">
      <c r="A10" s="20" t="s">
        <v>49</v>
      </c>
      <c r="B10" s="28">
        <v>7317</v>
      </c>
      <c r="C10" s="21">
        <v>362</v>
      </c>
      <c r="D10" s="21">
        <v>0</v>
      </c>
      <c r="E10" s="21">
        <f aca="true" t="shared" si="0" ref="E10:E21">+D10+C10+B10</f>
        <v>7679</v>
      </c>
      <c r="F10" s="28">
        <v>6668</v>
      </c>
      <c r="G10" s="21">
        <v>0</v>
      </c>
      <c r="H10" s="21">
        <v>0</v>
      </c>
      <c r="I10" s="21">
        <f>+H10+G10+F10</f>
        <v>6668</v>
      </c>
      <c r="J10" s="72">
        <f>IF(+B10&gt;0,(+F10-B10)/B10,0)</f>
        <v>-0.0886975536422031</v>
      </c>
      <c r="K10" s="25">
        <f>IF(+C10&gt;0,(+G10-C10)/C10,0)</f>
        <v>-1</v>
      </c>
      <c r="L10" s="25">
        <f>IF(+D10&gt;0,(+H10-D10)/D10,0)</f>
        <v>0</v>
      </c>
      <c r="M10" s="26">
        <f>IF(+E10&gt;0,(+I10-E10)/E10,0)</f>
        <v>-0.13165776793853368</v>
      </c>
      <c r="N10" s="25">
        <f>+B10/$B$22</f>
        <v>0.04916512682681001</v>
      </c>
      <c r="O10" s="25">
        <f>IF($C$22=0,0,+C10/$C$22)</f>
        <v>0.4839572192513369</v>
      </c>
      <c r="P10" s="25">
        <f>+D10/$D$22</f>
        <v>0</v>
      </c>
      <c r="Q10" s="26">
        <f>+E10/$E$22</f>
        <v>0.0510381772744191</v>
      </c>
      <c r="R10" s="25">
        <f>+F10/$F$22</f>
        <v>0.04656717251782584</v>
      </c>
      <c r="S10" s="25">
        <f>IF(+$G$22=0,0,+G10/$G$22)</f>
        <v>0</v>
      </c>
      <c r="T10" s="25">
        <f>+H10/$H$22</f>
        <v>0</v>
      </c>
      <c r="U10" s="27">
        <f>+I10/$I$22</f>
        <v>0.04625704989906418</v>
      </c>
    </row>
    <row r="11" spans="1:21" s="52" customFormat="1" ht="15.75" customHeight="1">
      <c r="A11" s="20" t="s">
        <v>35</v>
      </c>
      <c r="B11" s="28">
        <v>0</v>
      </c>
      <c r="C11" s="21">
        <v>0</v>
      </c>
      <c r="D11" s="21">
        <v>71</v>
      </c>
      <c r="E11" s="21">
        <f t="shared" si="0"/>
        <v>71</v>
      </c>
      <c r="F11" s="28">
        <v>0</v>
      </c>
      <c r="G11" s="21">
        <v>0</v>
      </c>
      <c r="H11" s="21">
        <v>126</v>
      </c>
      <c r="I11" s="21">
        <f>+H11+G11+F11</f>
        <v>126</v>
      </c>
      <c r="J11" s="72">
        <f aca="true" t="shared" si="1" ref="J11:J20">IF(+B11&gt;0,(+F11-B11)/B11,0)</f>
        <v>0</v>
      </c>
      <c r="K11" s="25">
        <f aca="true" t="shared" si="2" ref="K11:K20">IF(+C11&gt;0,(+G11-C11)/C11,0)</f>
        <v>0</v>
      </c>
      <c r="L11" s="25">
        <f aca="true" t="shared" si="3" ref="L11:L20">IF(+D11&gt;0,(+H11-D11)/D11,0)</f>
        <v>0.7746478873239436</v>
      </c>
      <c r="M11" s="26">
        <f aca="true" t="shared" si="4" ref="M11:M20">IF(+E11&gt;0,(+I11-E11)/E11,0)</f>
        <v>0.7746478873239436</v>
      </c>
      <c r="N11" s="25">
        <f aca="true" t="shared" si="5" ref="N11:N20">+B11/$B$22</f>
        <v>0</v>
      </c>
      <c r="O11" s="25">
        <f aca="true" t="shared" si="6" ref="O11:O20">IF($C$22=0,0,+C11/$C$22)</f>
        <v>0</v>
      </c>
      <c r="P11" s="25">
        <f aca="true" t="shared" si="7" ref="P11:P20">+D11/$D$22</f>
        <v>0.08040770101925254</v>
      </c>
      <c r="Q11" s="26">
        <f aca="true" t="shared" si="8" ref="Q11:Q20">+E11/$E$22</f>
        <v>0.0004718987610995906</v>
      </c>
      <c r="R11" s="25">
        <f aca="true" t="shared" si="9" ref="R11:R20">+F11/$F$22</f>
        <v>0</v>
      </c>
      <c r="S11" s="25">
        <f aca="true" t="shared" si="10" ref="S11:S20">IF(+$G$22=0,0,+G11/$G$22)</f>
        <v>0</v>
      </c>
      <c r="T11" s="25">
        <f aca="true" t="shared" si="11" ref="T11:T20">+H11/$H$22</f>
        <v>0.13125</v>
      </c>
      <c r="U11" s="27">
        <f aca="true" t="shared" si="12" ref="U11:U20">+I11/$I$22</f>
        <v>0.0008740834264070315</v>
      </c>
    </row>
    <row r="12" spans="1:21" s="52" customFormat="1" ht="15.75" customHeight="1">
      <c r="A12" s="20" t="s">
        <v>55</v>
      </c>
      <c r="B12" s="28">
        <v>0</v>
      </c>
      <c r="C12" s="21">
        <v>0</v>
      </c>
      <c r="D12" s="21">
        <v>438</v>
      </c>
      <c r="E12" s="21">
        <f t="shared" si="0"/>
        <v>438</v>
      </c>
      <c r="F12" s="28">
        <v>0</v>
      </c>
      <c r="G12" s="21">
        <v>0</v>
      </c>
      <c r="H12" s="21">
        <v>434</v>
      </c>
      <c r="I12" s="21">
        <f>+H12+G12+F12</f>
        <v>434</v>
      </c>
      <c r="J12" s="72">
        <f t="shared" si="1"/>
        <v>0</v>
      </c>
      <c r="K12" s="25">
        <f t="shared" si="2"/>
        <v>0</v>
      </c>
      <c r="L12" s="25">
        <f t="shared" si="3"/>
        <v>-0.0091324200913242</v>
      </c>
      <c r="M12" s="26">
        <f t="shared" si="4"/>
        <v>-0.0091324200913242</v>
      </c>
      <c r="N12" s="25">
        <f t="shared" si="5"/>
        <v>0</v>
      </c>
      <c r="O12" s="25">
        <f t="shared" si="6"/>
        <v>0</v>
      </c>
      <c r="P12" s="25">
        <f t="shared" si="7"/>
        <v>0.4960362400906002</v>
      </c>
      <c r="Q12" s="26">
        <f t="shared" si="8"/>
        <v>0.002911150103684798</v>
      </c>
      <c r="R12" s="25">
        <f t="shared" si="9"/>
        <v>0</v>
      </c>
      <c r="S12" s="25">
        <f t="shared" si="10"/>
        <v>0</v>
      </c>
      <c r="T12" s="25">
        <f t="shared" si="11"/>
        <v>0.45208333333333334</v>
      </c>
      <c r="U12" s="27">
        <f t="shared" si="12"/>
        <v>0.003010731802068664</v>
      </c>
    </row>
    <row r="13" spans="1:21" s="52" customFormat="1" ht="15.75" customHeight="1">
      <c r="A13" s="20" t="s">
        <v>28</v>
      </c>
      <c r="B13" s="28">
        <v>0</v>
      </c>
      <c r="C13" s="21">
        <v>0</v>
      </c>
      <c r="D13" s="21">
        <v>0</v>
      </c>
      <c r="E13" s="21">
        <f t="shared" si="0"/>
        <v>0</v>
      </c>
      <c r="F13" s="28">
        <v>0</v>
      </c>
      <c r="G13" s="21">
        <v>0</v>
      </c>
      <c r="H13" s="21">
        <v>0</v>
      </c>
      <c r="I13" s="21">
        <f aca="true" t="shared" si="13" ref="I13:I21">+H13+G13+F13</f>
        <v>0</v>
      </c>
      <c r="J13" s="72">
        <f t="shared" si="1"/>
        <v>0</v>
      </c>
      <c r="K13" s="25">
        <f t="shared" si="2"/>
        <v>0</v>
      </c>
      <c r="L13" s="25">
        <f t="shared" si="3"/>
        <v>0</v>
      </c>
      <c r="M13" s="26">
        <f t="shared" si="4"/>
        <v>0</v>
      </c>
      <c r="N13" s="25">
        <f t="shared" si="5"/>
        <v>0</v>
      </c>
      <c r="O13" s="25">
        <f t="shared" si="6"/>
        <v>0</v>
      </c>
      <c r="P13" s="25">
        <f t="shared" si="7"/>
        <v>0</v>
      </c>
      <c r="Q13" s="26">
        <f t="shared" si="8"/>
        <v>0</v>
      </c>
      <c r="R13" s="25">
        <f t="shared" si="9"/>
        <v>0</v>
      </c>
      <c r="S13" s="25">
        <f t="shared" si="10"/>
        <v>0</v>
      </c>
      <c r="T13" s="25">
        <f t="shared" si="11"/>
        <v>0</v>
      </c>
      <c r="U13" s="27">
        <f t="shared" si="12"/>
        <v>0</v>
      </c>
    </row>
    <row r="14" spans="1:21" s="52" customFormat="1" ht="15.75" customHeight="1">
      <c r="A14" s="20" t="s">
        <v>46</v>
      </c>
      <c r="B14" s="28">
        <v>0</v>
      </c>
      <c r="C14" s="21">
        <v>0</v>
      </c>
      <c r="D14" s="21">
        <v>0</v>
      </c>
      <c r="E14" s="21">
        <f t="shared" si="0"/>
        <v>0</v>
      </c>
      <c r="F14" s="28">
        <v>0</v>
      </c>
      <c r="G14" s="21">
        <v>0</v>
      </c>
      <c r="H14" s="21">
        <v>0</v>
      </c>
      <c r="I14" s="21">
        <f t="shared" si="13"/>
        <v>0</v>
      </c>
      <c r="J14" s="72">
        <f t="shared" si="1"/>
        <v>0</v>
      </c>
      <c r="K14" s="25">
        <f t="shared" si="2"/>
        <v>0</v>
      </c>
      <c r="L14" s="25">
        <f t="shared" si="3"/>
        <v>0</v>
      </c>
      <c r="M14" s="26">
        <f t="shared" si="4"/>
        <v>0</v>
      </c>
      <c r="N14" s="25">
        <f t="shared" si="5"/>
        <v>0</v>
      </c>
      <c r="O14" s="25">
        <f t="shared" si="6"/>
        <v>0</v>
      </c>
      <c r="P14" s="25">
        <f t="shared" si="7"/>
        <v>0</v>
      </c>
      <c r="Q14" s="26">
        <f t="shared" si="8"/>
        <v>0</v>
      </c>
      <c r="R14" s="25">
        <f t="shared" si="9"/>
        <v>0</v>
      </c>
      <c r="S14" s="25">
        <f t="shared" si="10"/>
        <v>0</v>
      </c>
      <c r="T14" s="25">
        <f t="shared" si="11"/>
        <v>0</v>
      </c>
      <c r="U14" s="27">
        <f t="shared" si="12"/>
        <v>0</v>
      </c>
    </row>
    <row r="15" spans="1:21" s="52" customFormat="1" ht="15.75" customHeight="1">
      <c r="A15" s="20" t="s">
        <v>32</v>
      </c>
      <c r="B15" s="28">
        <v>0</v>
      </c>
      <c r="C15" s="21">
        <v>0</v>
      </c>
      <c r="D15" s="21">
        <v>0</v>
      </c>
      <c r="E15" s="21">
        <f t="shared" si="0"/>
        <v>0</v>
      </c>
      <c r="F15" s="28">
        <v>0</v>
      </c>
      <c r="G15" s="21">
        <v>0</v>
      </c>
      <c r="H15" s="21">
        <v>0</v>
      </c>
      <c r="I15" s="21">
        <f t="shared" si="13"/>
        <v>0</v>
      </c>
      <c r="J15" s="72">
        <f t="shared" si="1"/>
        <v>0</v>
      </c>
      <c r="K15" s="25">
        <f t="shared" si="2"/>
        <v>0</v>
      </c>
      <c r="L15" s="25">
        <f t="shared" si="3"/>
        <v>0</v>
      </c>
      <c r="M15" s="26">
        <f t="shared" si="4"/>
        <v>0</v>
      </c>
      <c r="N15" s="25">
        <f t="shared" si="5"/>
        <v>0</v>
      </c>
      <c r="O15" s="25">
        <f t="shared" si="6"/>
        <v>0</v>
      </c>
      <c r="P15" s="25">
        <f t="shared" si="7"/>
        <v>0</v>
      </c>
      <c r="Q15" s="26">
        <f t="shared" si="8"/>
        <v>0</v>
      </c>
      <c r="R15" s="25">
        <f t="shared" si="9"/>
        <v>0</v>
      </c>
      <c r="S15" s="25">
        <f t="shared" si="10"/>
        <v>0</v>
      </c>
      <c r="T15" s="25">
        <f t="shared" si="11"/>
        <v>0</v>
      </c>
      <c r="U15" s="27">
        <f t="shared" si="12"/>
        <v>0</v>
      </c>
    </row>
    <row r="16" spans="1:21" s="52" customFormat="1" ht="15.75" customHeight="1">
      <c r="A16" s="20" t="s">
        <v>14</v>
      </c>
      <c r="B16" s="28">
        <v>42439</v>
      </c>
      <c r="C16" s="21">
        <v>386</v>
      </c>
      <c r="D16" s="21">
        <v>0</v>
      </c>
      <c r="E16" s="21">
        <f t="shared" si="0"/>
        <v>42825</v>
      </c>
      <c r="F16" s="28">
        <v>42593</v>
      </c>
      <c r="G16" s="21">
        <v>0</v>
      </c>
      <c r="H16" s="21">
        <v>0</v>
      </c>
      <c r="I16" s="21">
        <f t="shared" si="13"/>
        <v>42593</v>
      </c>
      <c r="J16" s="72">
        <f t="shared" si="1"/>
        <v>0.003628737717665355</v>
      </c>
      <c r="K16" s="25">
        <f t="shared" si="2"/>
        <v>-1</v>
      </c>
      <c r="L16" s="25">
        <f t="shared" si="3"/>
        <v>0</v>
      </c>
      <c r="M16" s="26">
        <f t="shared" si="4"/>
        <v>-0.0054173963806187974</v>
      </c>
      <c r="N16" s="25">
        <f t="shared" si="5"/>
        <v>0.28516042331597513</v>
      </c>
      <c r="O16" s="25">
        <f t="shared" si="6"/>
        <v>0.516042780748663</v>
      </c>
      <c r="P16" s="25">
        <f t="shared" si="7"/>
        <v>0</v>
      </c>
      <c r="Q16" s="26">
        <f t="shared" si="8"/>
        <v>0.2846347104801404</v>
      </c>
      <c r="R16" s="25">
        <f t="shared" si="9"/>
        <v>0.2974558456886257</v>
      </c>
      <c r="S16" s="25">
        <f t="shared" si="10"/>
        <v>0</v>
      </c>
      <c r="T16" s="25">
        <f t="shared" si="11"/>
        <v>0</v>
      </c>
      <c r="U16" s="27">
        <f t="shared" si="12"/>
        <v>0.2954748839758309</v>
      </c>
    </row>
    <row r="17" spans="1:21" s="52" customFormat="1" ht="15.75" customHeight="1">
      <c r="A17" s="20" t="s">
        <v>16</v>
      </c>
      <c r="B17" s="28">
        <f>7045+401</f>
        <v>7446</v>
      </c>
      <c r="C17" s="21">
        <v>0</v>
      </c>
      <c r="D17" s="21">
        <v>0</v>
      </c>
      <c r="E17" s="21">
        <f t="shared" si="0"/>
        <v>7446</v>
      </c>
      <c r="F17" s="28">
        <v>6104</v>
      </c>
      <c r="G17" s="21">
        <v>0</v>
      </c>
      <c r="H17" s="21">
        <v>0</v>
      </c>
      <c r="I17" s="21">
        <f t="shared" si="13"/>
        <v>6104</v>
      </c>
      <c r="J17" s="72">
        <f t="shared" si="1"/>
        <v>-0.18023099650819233</v>
      </c>
      <c r="K17" s="25">
        <f t="shared" si="2"/>
        <v>0</v>
      </c>
      <c r="L17" s="25">
        <f t="shared" si="3"/>
        <v>0</v>
      </c>
      <c r="M17" s="26">
        <f t="shared" si="4"/>
        <v>-0.18023099650819233</v>
      </c>
      <c r="N17" s="25">
        <f t="shared" si="5"/>
        <v>0.05003191668066521</v>
      </c>
      <c r="O17" s="25">
        <f t="shared" si="6"/>
        <v>0</v>
      </c>
      <c r="P17" s="25">
        <f t="shared" si="7"/>
        <v>0</v>
      </c>
      <c r="Q17" s="26">
        <f t="shared" si="8"/>
        <v>0.04948955176264157</v>
      </c>
      <c r="R17" s="25">
        <f t="shared" si="9"/>
        <v>0.04262837748182498</v>
      </c>
      <c r="S17" s="25">
        <f t="shared" si="10"/>
        <v>0</v>
      </c>
      <c r="T17" s="25">
        <f t="shared" si="11"/>
        <v>0</v>
      </c>
      <c r="U17" s="27">
        <f t="shared" si="12"/>
        <v>0.04234448599038508</v>
      </c>
    </row>
    <row r="18" spans="1:21" s="52" customFormat="1" ht="15.75" customHeight="1">
      <c r="A18" s="20" t="s">
        <v>33</v>
      </c>
      <c r="B18" s="28">
        <v>0</v>
      </c>
      <c r="C18" s="21">
        <v>0</v>
      </c>
      <c r="D18" s="21">
        <v>374</v>
      </c>
      <c r="E18" s="21">
        <f t="shared" si="0"/>
        <v>374</v>
      </c>
      <c r="F18" s="28">
        <v>0</v>
      </c>
      <c r="G18" s="21">
        <v>0</v>
      </c>
      <c r="H18" s="21">
        <v>400</v>
      </c>
      <c r="I18" s="21">
        <f>+H18+G18+F18</f>
        <v>400</v>
      </c>
      <c r="J18" s="72">
        <f t="shared" si="1"/>
        <v>0</v>
      </c>
      <c r="K18" s="25">
        <f t="shared" si="2"/>
        <v>0</v>
      </c>
      <c r="L18" s="25">
        <f t="shared" si="3"/>
        <v>0.06951871657754011</v>
      </c>
      <c r="M18" s="26">
        <f t="shared" si="4"/>
        <v>0.06951871657754011</v>
      </c>
      <c r="N18" s="25">
        <f t="shared" si="5"/>
        <v>0</v>
      </c>
      <c r="O18" s="25">
        <f t="shared" si="6"/>
        <v>0</v>
      </c>
      <c r="P18" s="25">
        <f t="shared" si="7"/>
        <v>0.42355605889014725</v>
      </c>
      <c r="Q18" s="26">
        <f t="shared" si="8"/>
        <v>0.002485776572552773</v>
      </c>
      <c r="R18" s="25">
        <f t="shared" si="9"/>
        <v>0</v>
      </c>
      <c r="S18" s="25">
        <f t="shared" si="10"/>
        <v>0</v>
      </c>
      <c r="T18" s="25">
        <f t="shared" si="11"/>
        <v>0.4166666666666667</v>
      </c>
      <c r="U18" s="27">
        <f t="shared" si="12"/>
        <v>0.0027748680203397826</v>
      </c>
    </row>
    <row r="19" spans="1:21" s="52" customFormat="1" ht="15.75" customHeight="1">
      <c r="A19" s="20" t="s">
        <v>17</v>
      </c>
      <c r="B19" s="28">
        <v>49290</v>
      </c>
      <c r="C19" s="21">
        <v>0</v>
      </c>
      <c r="D19" s="21">
        <v>0</v>
      </c>
      <c r="E19" s="21">
        <f t="shared" si="0"/>
        <v>49290</v>
      </c>
      <c r="F19" s="28">
        <v>45763</v>
      </c>
      <c r="G19" s="21">
        <v>0</v>
      </c>
      <c r="H19" s="21">
        <v>0</v>
      </c>
      <c r="I19" s="21">
        <f t="shared" si="13"/>
        <v>45763</v>
      </c>
      <c r="J19" s="72">
        <f t="shared" si="1"/>
        <v>-0.07155609657131264</v>
      </c>
      <c r="K19" s="25">
        <f t="shared" si="2"/>
        <v>0</v>
      </c>
      <c r="L19" s="25">
        <f t="shared" si="3"/>
        <v>0</v>
      </c>
      <c r="M19" s="26">
        <f t="shared" si="4"/>
        <v>-0.07155609657131264</v>
      </c>
      <c r="N19" s="25">
        <f t="shared" si="5"/>
        <v>0.33119435578699813</v>
      </c>
      <c r="O19" s="25">
        <f t="shared" si="6"/>
        <v>0</v>
      </c>
      <c r="P19" s="25">
        <f t="shared" si="7"/>
        <v>0</v>
      </c>
      <c r="Q19" s="26">
        <f t="shared" si="8"/>
        <v>0.3276040835858989</v>
      </c>
      <c r="R19" s="25">
        <f t="shared" si="9"/>
        <v>0.3195941085682759</v>
      </c>
      <c r="S19" s="25">
        <f t="shared" si="10"/>
        <v>0</v>
      </c>
      <c r="T19" s="25">
        <f t="shared" si="11"/>
        <v>0</v>
      </c>
      <c r="U19" s="27">
        <f t="shared" si="12"/>
        <v>0.3174657130370237</v>
      </c>
    </row>
    <row r="20" spans="1:21" s="52" customFormat="1" ht="15.75" customHeight="1">
      <c r="A20" s="20" t="s">
        <v>48</v>
      </c>
      <c r="B20" s="28">
        <v>12867</v>
      </c>
      <c r="C20" s="21">
        <v>0</v>
      </c>
      <c r="D20" s="21">
        <v>0</v>
      </c>
      <c r="E20" s="21">
        <f t="shared" si="0"/>
        <v>12867</v>
      </c>
      <c r="F20" s="28">
        <v>13968</v>
      </c>
      <c r="G20" s="21">
        <v>0</v>
      </c>
      <c r="H20" s="21">
        <v>0</v>
      </c>
      <c r="I20" s="21">
        <f>+H20+G20+F20</f>
        <v>13968</v>
      </c>
      <c r="J20" s="72">
        <f t="shared" si="1"/>
        <v>0.08556773140592212</v>
      </c>
      <c r="K20" s="25">
        <f t="shared" si="2"/>
        <v>0</v>
      </c>
      <c r="L20" s="25">
        <f t="shared" si="3"/>
        <v>0</v>
      </c>
      <c r="M20" s="26">
        <f t="shared" si="4"/>
        <v>0.08556773140592212</v>
      </c>
      <c r="N20" s="25">
        <f t="shared" si="5"/>
        <v>0.0864572484461616</v>
      </c>
      <c r="O20" s="25">
        <f t="shared" si="6"/>
        <v>0</v>
      </c>
      <c r="P20" s="25">
        <f t="shared" si="7"/>
        <v>0</v>
      </c>
      <c r="Q20" s="26">
        <f t="shared" si="8"/>
        <v>0.0855200191418089</v>
      </c>
      <c r="R20" s="25">
        <f t="shared" si="9"/>
        <v>0.09754803025329804</v>
      </c>
      <c r="S20" s="25">
        <f t="shared" si="10"/>
        <v>0</v>
      </c>
      <c r="T20" s="25">
        <f t="shared" si="11"/>
        <v>0</v>
      </c>
      <c r="U20" s="27">
        <f t="shared" si="12"/>
        <v>0.09689839127026521</v>
      </c>
    </row>
    <row r="21" spans="1:21" s="52" customFormat="1" ht="15.75" customHeight="1" thickBot="1">
      <c r="A21" s="20" t="s">
        <v>26</v>
      </c>
      <c r="B21" s="87">
        <v>29466</v>
      </c>
      <c r="C21" s="21">
        <v>0</v>
      </c>
      <c r="D21" s="21">
        <v>0</v>
      </c>
      <c r="E21" s="21">
        <f t="shared" si="0"/>
        <v>29466</v>
      </c>
      <c r="F21" s="28">
        <v>28095</v>
      </c>
      <c r="G21" s="21">
        <v>0</v>
      </c>
      <c r="H21" s="21">
        <v>0</v>
      </c>
      <c r="I21" s="21">
        <f t="shared" si="13"/>
        <v>28095</v>
      </c>
      <c r="J21" s="78">
        <f aca="true" t="shared" si="14" ref="J21:M22">IF(+B21&gt;0,(+F21-B21)/B21,0)</f>
        <v>-0.04652820199552026</v>
      </c>
      <c r="K21" s="73">
        <f t="shared" si="14"/>
        <v>0</v>
      </c>
      <c r="L21" s="73">
        <f t="shared" si="14"/>
        <v>0</v>
      </c>
      <c r="M21" s="26">
        <f t="shared" si="14"/>
        <v>-0.04652820199552026</v>
      </c>
      <c r="N21" s="25">
        <f>+B21/$B$22</f>
        <v>0.19799092894338988</v>
      </c>
      <c r="O21" s="25">
        <f>IF($C$22=0,0,+C21/$C$22)</f>
        <v>0</v>
      </c>
      <c r="P21" s="25">
        <f>+D21/$D$22</f>
        <v>0</v>
      </c>
      <c r="Q21" s="26">
        <f>+E21/$E$22</f>
        <v>0.19584463231775404</v>
      </c>
      <c r="R21" s="25">
        <f>+F21/$F$22</f>
        <v>0.19620646549014953</v>
      </c>
      <c r="S21" s="25">
        <f>IF(+$G$22=0,0,+G21/$G$22)</f>
        <v>0</v>
      </c>
      <c r="T21" s="25">
        <f>+H21/$H$22</f>
        <v>0</v>
      </c>
      <c r="U21" s="27">
        <f>+I21/$I$22</f>
        <v>0.19489979257861548</v>
      </c>
    </row>
    <row r="22" spans="1:21" ht="15.75" customHeight="1" thickBot="1">
      <c r="A22" s="6" t="s">
        <v>10</v>
      </c>
      <c r="B22" s="7">
        <f aca="true" t="shared" si="15" ref="B22:I22">SUM(B10:B21)</f>
        <v>148825</v>
      </c>
      <c r="C22" s="7">
        <f t="shared" si="15"/>
        <v>748</v>
      </c>
      <c r="D22" s="7">
        <f t="shared" si="15"/>
        <v>883</v>
      </c>
      <c r="E22" s="7">
        <f t="shared" si="15"/>
        <v>150456</v>
      </c>
      <c r="F22" s="14">
        <f t="shared" si="15"/>
        <v>143191</v>
      </c>
      <c r="G22" s="7">
        <f t="shared" si="15"/>
        <v>0</v>
      </c>
      <c r="H22" s="7">
        <f t="shared" si="15"/>
        <v>960</v>
      </c>
      <c r="I22" s="7">
        <f t="shared" si="15"/>
        <v>144151</v>
      </c>
      <c r="J22" s="79">
        <f t="shared" si="14"/>
        <v>-0.03785654291953637</v>
      </c>
      <c r="K22" s="80">
        <f t="shared" si="14"/>
        <v>-1</v>
      </c>
      <c r="L22" s="80">
        <f t="shared" si="14"/>
        <v>0.08720271800679502</v>
      </c>
      <c r="M22" s="77">
        <f t="shared" si="14"/>
        <v>-0.04190593927792843</v>
      </c>
      <c r="N22" s="10">
        <f aca="true" t="shared" si="16" ref="N22:U22">SUM(N10:N21)</f>
        <v>1</v>
      </c>
      <c r="O22" s="10">
        <f t="shared" si="16"/>
        <v>1</v>
      </c>
      <c r="P22" s="10">
        <f t="shared" si="16"/>
        <v>1</v>
      </c>
      <c r="Q22" s="11">
        <f t="shared" si="16"/>
        <v>1</v>
      </c>
      <c r="R22" s="10">
        <f t="shared" si="16"/>
        <v>1</v>
      </c>
      <c r="S22" s="10">
        <f t="shared" si="16"/>
        <v>0</v>
      </c>
      <c r="T22" s="10">
        <f t="shared" si="16"/>
        <v>1</v>
      </c>
      <c r="U22" s="13">
        <f t="shared" si="16"/>
        <v>1</v>
      </c>
    </row>
    <row r="23" spans="1:21" ht="18" customHeight="1">
      <c r="A23" s="1" t="s">
        <v>18</v>
      </c>
      <c r="B23" s="1"/>
      <c r="C23" s="1"/>
      <c r="D23" s="1"/>
      <c r="E23" s="1"/>
      <c r="F23" s="1"/>
      <c r="G23" s="1"/>
      <c r="H23" s="1" t="s">
        <v>18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.75" customHeight="1">
      <c r="A24" s="2" t="str">
        <f>+'usord '!A29</f>
        <v> 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.75" customHeight="1">
      <c r="A25" s="1" t="s">
        <v>18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.75" customHeight="1">
      <c r="A26" s="1" t="s">
        <v>0</v>
      </c>
      <c r="B26" s="88">
        <f>+B2</f>
        <v>41731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.75" customHeight="1">
      <c r="A28" s="1"/>
      <c r="B28" s="1"/>
      <c r="C28" s="4" t="s">
        <v>68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.7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86" t="s">
        <v>18</v>
      </c>
      <c r="S29" s="1"/>
      <c r="T29" s="1"/>
      <c r="U29" s="1"/>
    </row>
    <row r="30" spans="1:21" ht="15.75" customHeight="1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2"/>
    </row>
    <row r="31" spans="1:21" ht="15.75" customHeight="1">
      <c r="A31" s="33"/>
      <c r="B31" s="34"/>
      <c r="C31" s="34"/>
      <c r="D31" s="34" t="s">
        <v>23</v>
      </c>
      <c r="E31" s="34"/>
      <c r="F31" s="34"/>
      <c r="G31" s="34"/>
      <c r="H31" s="34"/>
      <c r="I31" s="34"/>
      <c r="J31" s="91" t="s">
        <v>44</v>
      </c>
      <c r="K31" s="92"/>
      <c r="L31" s="92"/>
      <c r="M31" s="93"/>
      <c r="N31" s="34"/>
      <c r="O31" s="34"/>
      <c r="P31" s="34" t="s">
        <v>8</v>
      </c>
      <c r="Q31" s="34"/>
      <c r="R31" s="34"/>
      <c r="S31" s="34"/>
      <c r="T31" s="34"/>
      <c r="U31" s="36"/>
    </row>
    <row r="32" spans="1:21" ht="15.75" customHeight="1">
      <c r="A32" s="37"/>
      <c r="B32" s="34"/>
      <c r="C32" s="34">
        <f>+C8</f>
        <v>2012</v>
      </c>
      <c r="D32" s="34"/>
      <c r="E32" s="38"/>
      <c r="F32" s="34"/>
      <c r="G32" s="34">
        <f>+G8</f>
        <v>2013</v>
      </c>
      <c r="H32" s="34"/>
      <c r="I32" s="38"/>
      <c r="J32" s="34"/>
      <c r="K32" s="34"/>
      <c r="L32" s="34"/>
      <c r="M32" s="71" t="s">
        <v>18</v>
      </c>
      <c r="N32" s="34"/>
      <c r="O32" s="34">
        <f>+C32</f>
        <v>2012</v>
      </c>
      <c r="P32" s="48"/>
      <c r="Q32" s="38"/>
      <c r="R32" s="34"/>
      <c r="S32" s="34">
        <f>+G32</f>
        <v>2013</v>
      </c>
      <c r="T32" s="34"/>
      <c r="U32" s="36"/>
    </row>
    <row r="33" spans="1:21" ht="15.75" customHeight="1" thickBot="1">
      <c r="A33" s="40" t="s">
        <v>1</v>
      </c>
      <c r="B33" s="43" t="s">
        <v>2</v>
      </c>
      <c r="C33" s="43" t="s">
        <v>3</v>
      </c>
      <c r="D33" s="43" t="s">
        <v>4</v>
      </c>
      <c r="E33" s="44" t="s">
        <v>5</v>
      </c>
      <c r="F33" s="43" t="s">
        <v>2</v>
      </c>
      <c r="G33" s="43" t="s">
        <v>3</v>
      </c>
      <c r="H33" s="43" t="s">
        <v>4</v>
      </c>
      <c r="I33" s="44" t="s">
        <v>5</v>
      </c>
      <c r="J33" s="43" t="s">
        <v>2</v>
      </c>
      <c r="K33" s="43" t="s">
        <v>3</v>
      </c>
      <c r="L33" s="43" t="s">
        <v>4</v>
      </c>
      <c r="M33" s="44" t="s">
        <v>5</v>
      </c>
      <c r="N33" s="43" t="s">
        <v>2</v>
      </c>
      <c r="O33" s="43" t="s">
        <v>3</v>
      </c>
      <c r="P33" s="43" t="s">
        <v>4</v>
      </c>
      <c r="Q33" s="44" t="s">
        <v>5</v>
      </c>
      <c r="R33" s="43" t="s">
        <v>2</v>
      </c>
      <c r="S33" s="43" t="s">
        <v>3</v>
      </c>
      <c r="T33" s="43" t="s">
        <v>4</v>
      </c>
      <c r="U33" s="46" t="s">
        <v>5</v>
      </c>
    </row>
    <row r="34" spans="1:21" s="52" customFormat="1" ht="15.75" customHeight="1" thickTop="1">
      <c r="A34" s="20" t="str">
        <f aca="true" t="shared" si="17" ref="A34:A39">+A10</f>
        <v>Aurigen</v>
      </c>
      <c r="B34" s="21">
        <v>29907</v>
      </c>
      <c r="C34" s="21">
        <v>0</v>
      </c>
      <c r="D34" s="21">
        <v>0</v>
      </c>
      <c r="E34" s="22">
        <f aca="true" t="shared" si="18" ref="E34:E39">+D34+C34+B34</f>
        <v>29907</v>
      </c>
      <c r="F34" s="21">
        <v>33976</v>
      </c>
      <c r="G34" s="21">
        <v>0</v>
      </c>
      <c r="H34" s="21">
        <v>0</v>
      </c>
      <c r="I34" s="22">
        <f>+H34+G34+F34</f>
        <v>33976</v>
      </c>
      <c r="J34" s="72">
        <f>IF(+B34&gt;0,(+F34-B34)/B34,0)</f>
        <v>0.1360551041562176</v>
      </c>
      <c r="K34" s="25">
        <f>IF(+C34&gt;0,(+G34-C34)/C34,0)</f>
        <v>0</v>
      </c>
      <c r="L34" s="25">
        <f>IF(+D34&gt;0,(+H34-D34)/D34,0)</f>
        <v>0</v>
      </c>
      <c r="M34" s="26">
        <f>IF(+E34&gt;0,(+I34-E34)/E34,0)</f>
        <v>0.1360551041562176</v>
      </c>
      <c r="N34" s="25">
        <f>+B34/$B$46</f>
        <v>0.021028909740997127</v>
      </c>
      <c r="O34" s="25">
        <f>+C34/$C$46</f>
        <v>0</v>
      </c>
      <c r="P34" s="25">
        <f>+D34/$D$46</f>
        <v>0</v>
      </c>
      <c r="Q34" s="26">
        <f>+E34/$E$46</f>
        <v>0.0206553321449513</v>
      </c>
      <c r="R34" s="25">
        <f>+F34/$F$46</f>
        <v>0.022994464571293602</v>
      </c>
      <c r="S34" s="25">
        <f>+G34/$G$46</f>
        <v>0</v>
      </c>
      <c r="T34" s="25">
        <f>+H34/$H$46</f>
        <v>0</v>
      </c>
      <c r="U34" s="27">
        <f>+I34/$I$46</f>
        <v>0.022641368611290298</v>
      </c>
    </row>
    <row r="35" spans="1:21" s="52" customFormat="1" ht="15.75" customHeight="1">
      <c r="A35" s="20" t="str">
        <f t="shared" si="17"/>
        <v>AXA Equitable</v>
      </c>
      <c r="B35" s="21">
        <v>0</v>
      </c>
      <c r="C35" s="21">
        <v>0</v>
      </c>
      <c r="D35" s="21">
        <v>2301</v>
      </c>
      <c r="E35" s="22">
        <f t="shared" si="18"/>
        <v>2301</v>
      </c>
      <c r="F35" s="21">
        <v>0</v>
      </c>
      <c r="G35" s="21">
        <v>0</v>
      </c>
      <c r="H35" s="21">
        <v>2108</v>
      </c>
      <c r="I35" s="22">
        <f>+H35+G35+F35</f>
        <v>2108</v>
      </c>
      <c r="J35" s="72">
        <f aca="true" t="shared" si="19" ref="J35:J44">IF(+B35&gt;0,(+F35-B35)/B35,0)</f>
        <v>0</v>
      </c>
      <c r="K35" s="25">
        <f aca="true" t="shared" si="20" ref="K35:K44">IF(+C35&gt;0,(+G35-C35)/C35,0)</f>
        <v>0</v>
      </c>
      <c r="L35" s="25">
        <f aca="true" t="shared" si="21" ref="L35:L44">IF(+D35&gt;0,(+H35-D35)/D35,0)</f>
        <v>-0.08387657540199914</v>
      </c>
      <c r="M35" s="26">
        <f aca="true" t="shared" si="22" ref="M35:M44">IF(+E35&gt;0,(+I35-E35)/E35,0)</f>
        <v>-0.08387657540199914</v>
      </c>
      <c r="N35" s="25">
        <f aca="true" t="shared" si="23" ref="N35:N44">+B35/$B$46</f>
        <v>0</v>
      </c>
      <c r="O35" s="25">
        <f aca="true" t="shared" si="24" ref="O35:O44">+C35/$C$46</f>
        <v>0</v>
      </c>
      <c r="P35" s="25">
        <f aca="true" t="shared" si="25" ref="P35:P44">+D35/$D$46</f>
        <v>0.09055133603557515</v>
      </c>
      <c r="Q35" s="26">
        <f aca="true" t="shared" si="26" ref="Q35:Q44">+E35/$E$46</f>
        <v>0.0015891904659622476</v>
      </c>
      <c r="R35" s="25">
        <f aca="true" t="shared" si="27" ref="R35:R44">+F35/$F$46</f>
        <v>0</v>
      </c>
      <c r="S35" s="25">
        <f aca="true" t="shared" si="28" ref="S35:S44">+G35/$G$46</f>
        <v>0</v>
      </c>
      <c r="T35" s="25">
        <f aca="true" t="shared" si="29" ref="T35:T44">+H35/$H$46</f>
        <v>0.09265934065934066</v>
      </c>
      <c r="U35" s="27">
        <f aca="true" t="shared" si="30" ref="U35:U44">+I35/$I$46</f>
        <v>0.0014047564466858943</v>
      </c>
    </row>
    <row r="36" spans="1:21" s="52" customFormat="1" ht="15.75" customHeight="1">
      <c r="A36" s="20" t="str">
        <f t="shared" si="17"/>
        <v>Berkshire Hathaway Group (Sun)</v>
      </c>
      <c r="B36" s="21">
        <v>0</v>
      </c>
      <c r="C36" s="21">
        <v>0</v>
      </c>
      <c r="D36" s="21">
        <v>11917</v>
      </c>
      <c r="E36" s="22">
        <f t="shared" si="18"/>
        <v>11917</v>
      </c>
      <c r="F36" s="21">
        <v>0</v>
      </c>
      <c r="G36" s="21">
        <v>0</v>
      </c>
      <c r="H36" s="21">
        <v>10346</v>
      </c>
      <c r="I36" s="22">
        <f>+H36+G36+F36</f>
        <v>10346</v>
      </c>
      <c r="J36" s="72">
        <f t="shared" si="19"/>
        <v>0</v>
      </c>
      <c r="K36" s="25">
        <f t="shared" si="20"/>
        <v>0</v>
      </c>
      <c r="L36" s="25">
        <f t="shared" si="21"/>
        <v>-0.13182848032222874</v>
      </c>
      <c r="M36" s="26">
        <f t="shared" si="22"/>
        <v>-0.13182848032222874</v>
      </c>
      <c r="N36" s="25">
        <f t="shared" si="23"/>
        <v>0</v>
      </c>
      <c r="O36" s="25">
        <f t="shared" si="24"/>
        <v>0</v>
      </c>
      <c r="P36" s="25">
        <f t="shared" si="25"/>
        <v>0.4689701310456102</v>
      </c>
      <c r="Q36" s="26">
        <f t="shared" si="26"/>
        <v>0.008230500992121732</v>
      </c>
      <c r="R36" s="25">
        <f t="shared" si="27"/>
        <v>0</v>
      </c>
      <c r="S36" s="25">
        <f t="shared" si="28"/>
        <v>0</v>
      </c>
      <c r="T36" s="25">
        <f t="shared" si="29"/>
        <v>0.45476923076923076</v>
      </c>
      <c r="U36" s="27">
        <f t="shared" si="30"/>
        <v>0.006894501991182288</v>
      </c>
    </row>
    <row r="37" spans="1:21" s="52" customFormat="1" ht="15.75" customHeight="1">
      <c r="A37" s="20" t="str">
        <f t="shared" si="17"/>
        <v>Canada Life</v>
      </c>
      <c r="B37" s="21">
        <v>11</v>
      </c>
      <c r="C37" s="21">
        <v>0</v>
      </c>
      <c r="D37" s="21">
        <v>0</v>
      </c>
      <c r="E37" s="22">
        <f t="shared" si="18"/>
        <v>11</v>
      </c>
      <c r="F37" s="21">
        <v>255</v>
      </c>
      <c r="G37" s="21">
        <v>0</v>
      </c>
      <c r="H37" s="21">
        <v>0</v>
      </c>
      <c r="I37" s="22">
        <f>+H37+G37+F37</f>
        <v>255</v>
      </c>
      <c r="J37" s="72">
        <f t="shared" si="19"/>
        <v>22.181818181818183</v>
      </c>
      <c r="K37" s="25">
        <f t="shared" si="20"/>
        <v>0</v>
      </c>
      <c r="L37" s="25">
        <f t="shared" si="21"/>
        <v>0</v>
      </c>
      <c r="M37" s="26">
        <f t="shared" si="22"/>
        <v>22.181818181818183</v>
      </c>
      <c r="N37" s="25">
        <f t="shared" si="23"/>
        <v>7.734577428393634E-06</v>
      </c>
      <c r="O37" s="25">
        <f t="shared" si="24"/>
        <v>0</v>
      </c>
      <c r="P37" s="25">
        <f t="shared" si="25"/>
        <v>0</v>
      </c>
      <c r="Q37" s="26">
        <f t="shared" si="26"/>
        <v>7.597173022852987E-06</v>
      </c>
      <c r="R37" s="25">
        <f t="shared" si="27"/>
        <v>0.00017258030567694456</v>
      </c>
      <c r="S37" s="25">
        <f t="shared" si="28"/>
        <v>0</v>
      </c>
      <c r="T37" s="25">
        <f t="shared" si="29"/>
        <v>0</v>
      </c>
      <c r="U37" s="27">
        <f t="shared" si="30"/>
        <v>0.00016993021532490658</v>
      </c>
    </row>
    <row r="38" spans="1:21" s="52" customFormat="1" ht="15.75" customHeight="1">
      <c r="A38" s="20" t="str">
        <f t="shared" si="17"/>
        <v>Employers Re Corp.</v>
      </c>
      <c r="B38" s="21">
        <v>47287</v>
      </c>
      <c r="C38" s="21">
        <v>0</v>
      </c>
      <c r="D38" s="21">
        <v>0</v>
      </c>
      <c r="E38" s="22">
        <f t="shared" si="18"/>
        <v>47287</v>
      </c>
      <c r="F38" s="21">
        <v>42480</v>
      </c>
      <c r="G38" s="21">
        <v>0</v>
      </c>
      <c r="H38" s="21">
        <v>0</v>
      </c>
      <c r="I38" s="22">
        <f>+H38+G38+F38</f>
        <v>42480</v>
      </c>
      <c r="J38" s="72">
        <f t="shared" si="19"/>
        <v>-0.10165584621566182</v>
      </c>
      <c r="K38" s="25">
        <f t="shared" si="20"/>
        <v>0</v>
      </c>
      <c r="L38" s="25">
        <f t="shared" si="21"/>
        <v>0</v>
      </c>
      <c r="M38" s="26">
        <f t="shared" si="22"/>
        <v>-0.10165584621566182</v>
      </c>
      <c r="N38" s="25">
        <f t="shared" si="23"/>
        <v>0.033249542077859066</v>
      </c>
      <c r="O38" s="25">
        <f t="shared" si="24"/>
        <v>0</v>
      </c>
      <c r="P38" s="25">
        <f t="shared" si="25"/>
        <v>0</v>
      </c>
      <c r="Q38" s="26">
        <f t="shared" si="26"/>
        <v>0.03265886552105902</v>
      </c>
      <c r="R38" s="25">
        <f t="shared" si="27"/>
        <v>0.028749848569241586</v>
      </c>
      <c r="S38" s="25">
        <f t="shared" si="28"/>
        <v>0</v>
      </c>
      <c r="T38" s="25">
        <f t="shared" si="29"/>
        <v>0</v>
      </c>
      <c r="U38" s="27">
        <f t="shared" si="30"/>
        <v>0.028308374694125612</v>
      </c>
    </row>
    <row r="39" spans="1:21" s="52" customFormat="1" ht="15.75" customHeight="1">
      <c r="A39" s="20" t="str">
        <f t="shared" si="17"/>
        <v>General Re Life</v>
      </c>
      <c r="B39" s="21">
        <v>154</v>
      </c>
      <c r="C39" s="21">
        <v>0</v>
      </c>
      <c r="D39" s="21">
        <v>0</v>
      </c>
      <c r="E39" s="22">
        <f t="shared" si="18"/>
        <v>154</v>
      </c>
      <c r="F39" s="21">
        <v>121</v>
      </c>
      <c r="G39" s="21">
        <v>0</v>
      </c>
      <c r="H39" s="21">
        <v>0</v>
      </c>
      <c r="I39" s="22">
        <f aca="true" t="shared" si="31" ref="I39:I45">+H39+G39+F39</f>
        <v>121</v>
      </c>
      <c r="J39" s="72">
        <f t="shared" si="19"/>
        <v>-0.21428571428571427</v>
      </c>
      <c r="K39" s="25">
        <f t="shared" si="20"/>
        <v>0</v>
      </c>
      <c r="L39" s="25">
        <f t="shared" si="21"/>
        <v>0</v>
      </c>
      <c r="M39" s="26">
        <f t="shared" si="22"/>
        <v>-0.21428571428571427</v>
      </c>
      <c r="N39" s="25">
        <f t="shared" si="23"/>
        <v>0.00010828408399751087</v>
      </c>
      <c r="O39" s="25">
        <f t="shared" si="24"/>
        <v>0</v>
      </c>
      <c r="P39" s="25">
        <f t="shared" si="25"/>
        <v>0</v>
      </c>
      <c r="Q39" s="26">
        <f t="shared" si="26"/>
        <v>0.00010636042231994183</v>
      </c>
      <c r="R39" s="25">
        <f t="shared" si="27"/>
        <v>8.189104700749134E-05</v>
      </c>
      <c r="S39" s="25">
        <f t="shared" si="28"/>
        <v>0</v>
      </c>
      <c r="T39" s="25">
        <f t="shared" si="29"/>
        <v>0</v>
      </c>
      <c r="U39" s="27">
        <f t="shared" si="30"/>
        <v>8.063355315417135E-05</v>
      </c>
    </row>
    <row r="40" spans="1:21" s="52" customFormat="1" ht="15.75" customHeight="1">
      <c r="A40" s="20" t="str">
        <f aca="true" t="shared" si="32" ref="A40:A45">+A16</f>
        <v>Munich Re (Canada)</v>
      </c>
      <c r="B40" s="21">
        <v>517263</v>
      </c>
      <c r="C40" s="21">
        <v>0</v>
      </c>
      <c r="D40" s="21">
        <v>0</v>
      </c>
      <c r="E40" s="22">
        <f aca="true" t="shared" si="33" ref="E40:E45">+D40+C40+B40</f>
        <v>517263</v>
      </c>
      <c r="F40" s="21">
        <v>526441</v>
      </c>
      <c r="G40" s="21">
        <v>0</v>
      </c>
      <c r="H40" s="21">
        <v>0</v>
      </c>
      <c r="I40" s="22">
        <f t="shared" si="31"/>
        <v>526441</v>
      </c>
      <c r="J40" s="72">
        <f t="shared" si="19"/>
        <v>0.017743391659561965</v>
      </c>
      <c r="K40" s="25">
        <f t="shared" si="20"/>
        <v>0</v>
      </c>
      <c r="L40" s="25">
        <f t="shared" si="21"/>
        <v>0</v>
      </c>
      <c r="M40" s="26">
        <f t="shared" si="22"/>
        <v>0.017743391659561965</v>
      </c>
      <c r="N40" s="25">
        <f t="shared" si="23"/>
        <v>0.36371006584937965</v>
      </c>
      <c r="O40" s="25">
        <f t="shared" si="24"/>
        <v>0</v>
      </c>
      <c r="P40" s="25">
        <f t="shared" si="25"/>
        <v>0</v>
      </c>
      <c r="Q40" s="26">
        <f t="shared" si="26"/>
        <v>0.3572487735745459</v>
      </c>
      <c r="R40" s="25">
        <f t="shared" si="27"/>
        <v>0.3562876419642211</v>
      </c>
      <c r="S40" s="25">
        <f t="shared" si="28"/>
        <v>0</v>
      </c>
      <c r="T40" s="25">
        <f t="shared" si="29"/>
        <v>0</v>
      </c>
      <c r="U40" s="27">
        <f t="shared" si="30"/>
        <v>0.35081659798376136</v>
      </c>
    </row>
    <row r="41" spans="1:21" s="52" customFormat="1" ht="15.75" customHeight="1">
      <c r="A41" s="20" t="str">
        <f t="shared" si="32"/>
        <v>Optimum Re (Canada)</v>
      </c>
      <c r="B41" s="21">
        <f>32339+9052</f>
        <v>41391</v>
      </c>
      <c r="C41" s="21">
        <f>277+34</f>
        <v>311</v>
      </c>
      <c r="D41" s="21">
        <v>0</v>
      </c>
      <c r="E41" s="22">
        <f t="shared" si="33"/>
        <v>41702</v>
      </c>
      <c r="F41" s="21">
        <f>35969+8523</f>
        <v>44492</v>
      </c>
      <c r="G41" s="21">
        <f>261+32</f>
        <v>293</v>
      </c>
      <c r="H41" s="21">
        <v>0</v>
      </c>
      <c r="I41" s="22">
        <f t="shared" si="31"/>
        <v>44785</v>
      </c>
      <c r="J41" s="72">
        <f t="shared" si="19"/>
        <v>0.07491966852697446</v>
      </c>
      <c r="K41" s="25">
        <f t="shared" si="20"/>
        <v>-0.05787781350482315</v>
      </c>
      <c r="L41" s="25">
        <f t="shared" si="21"/>
        <v>0</v>
      </c>
      <c r="M41" s="26">
        <f t="shared" si="22"/>
        <v>0.07392930794686106</v>
      </c>
      <c r="N41" s="25">
        <f t="shared" si="23"/>
        <v>0.029103808576240082</v>
      </c>
      <c r="O41" s="25">
        <f t="shared" si="24"/>
        <v>1</v>
      </c>
      <c r="P41" s="25">
        <f t="shared" si="25"/>
        <v>0</v>
      </c>
      <c r="Q41" s="26">
        <f t="shared" si="26"/>
        <v>0.028801573581728662</v>
      </c>
      <c r="R41" s="25">
        <f t="shared" si="27"/>
        <v>0.030111541020308302</v>
      </c>
      <c r="S41" s="25">
        <f t="shared" si="28"/>
        <v>1</v>
      </c>
      <c r="T41" s="25">
        <f t="shared" si="29"/>
        <v>0</v>
      </c>
      <c r="U41" s="27">
        <f t="shared" si="30"/>
        <v>0.029844410562062513</v>
      </c>
    </row>
    <row r="42" spans="1:21" s="52" customFormat="1" ht="15.75" customHeight="1">
      <c r="A42" s="20" t="str">
        <f t="shared" si="32"/>
        <v>Pacific Life</v>
      </c>
      <c r="B42" s="21">
        <v>0</v>
      </c>
      <c r="C42" s="21">
        <v>0</v>
      </c>
      <c r="D42" s="21">
        <v>8433</v>
      </c>
      <c r="E42" s="22">
        <f t="shared" si="33"/>
        <v>8433</v>
      </c>
      <c r="F42" s="21">
        <v>0</v>
      </c>
      <c r="G42" s="21">
        <v>0</v>
      </c>
      <c r="H42" s="21">
        <v>7646</v>
      </c>
      <c r="I42" s="22">
        <f t="shared" si="31"/>
        <v>7646</v>
      </c>
      <c r="J42" s="72">
        <f t="shared" si="19"/>
        <v>0</v>
      </c>
      <c r="K42" s="25">
        <f t="shared" si="20"/>
        <v>0</v>
      </c>
      <c r="L42" s="25">
        <f t="shared" si="21"/>
        <v>-0.09332384679236333</v>
      </c>
      <c r="M42" s="26">
        <f t="shared" si="22"/>
        <v>-0.09332384679236333</v>
      </c>
      <c r="N42" s="25">
        <f t="shared" si="23"/>
        <v>0</v>
      </c>
      <c r="O42" s="25">
        <f t="shared" si="24"/>
        <v>0</v>
      </c>
      <c r="P42" s="25">
        <f t="shared" si="25"/>
        <v>0.3318641533194286</v>
      </c>
      <c r="Q42" s="26">
        <f t="shared" si="26"/>
        <v>0.005824269100156295</v>
      </c>
      <c r="R42" s="25">
        <f t="shared" si="27"/>
        <v>0</v>
      </c>
      <c r="S42" s="25">
        <f t="shared" si="28"/>
        <v>0</v>
      </c>
      <c r="T42" s="25">
        <f t="shared" si="29"/>
        <v>0.3360879120879121</v>
      </c>
      <c r="U42" s="27">
        <f t="shared" si="30"/>
        <v>0.0050952408877421</v>
      </c>
    </row>
    <row r="43" spans="1:21" s="52" customFormat="1" ht="15.75" customHeight="1">
      <c r="A43" s="20" t="str">
        <f t="shared" si="32"/>
        <v>RGA Re (Canada)</v>
      </c>
      <c r="B43" s="21">
        <v>371512</v>
      </c>
      <c r="C43" s="21">
        <v>0</v>
      </c>
      <c r="D43" s="21">
        <v>2760</v>
      </c>
      <c r="E43" s="22">
        <f t="shared" si="33"/>
        <v>374272</v>
      </c>
      <c r="F43" s="21">
        <v>396369</v>
      </c>
      <c r="G43" s="21">
        <v>0</v>
      </c>
      <c r="H43" s="21">
        <v>2650</v>
      </c>
      <c r="I43" s="22">
        <f t="shared" si="31"/>
        <v>399019</v>
      </c>
      <c r="J43" s="72">
        <f t="shared" si="19"/>
        <v>0.06690766381705032</v>
      </c>
      <c r="K43" s="25">
        <f t="shared" si="20"/>
        <v>0</v>
      </c>
      <c r="L43" s="25">
        <f t="shared" si="21"/>
        <v>-0.03985507246376811</v>
      </c>
      <c r="M43" s="26">
        <f t="shared" si="22"/>
        <v>0.0661203616621067</v>
      </c>
      <c r="N43" s="25">
        <f t="shared" si="23"/>
        <v>0.2612262117797614</v>
      </c>
      <c r="O43" s="25">
        <f t="shared" si="24"/>
        <v>0</v>
      </c>
      <c r="P43" s="25">
        <f t="shared" si="25"/>
        <v>0.1086143795993861</v>
      </c>
      <c r="Q43" s="26">
        <f t="shared" si="26"/>
        <v>0.25849174014629395</v>
      </c>
      <c r="R43" s="25">
        <f t="shared" si="27"/>
        <v>0.26825679678770525</v>
      </c>
      <c r="S43" s="25">
        <f t="shared" si="28"/>
        <v>0</v>
      </c>
      <c r="T43" s="25">
        <f t="shared" si="29"/>
        <v>0.11648351648351649</v>
      </c>
      <c r="U43" s="27">
        <f t="shared" si="30"/>
        <v>0.26590346897540745</v>
      </c>
    </row>
    <row r="44" spans="1:21" s="52" customFormat="1" ht="15.75" customHeight="1">
      <c r="A44" s="20" t="str">
        <f t="shared" si="32"/>
        <v>SCOR Global Life (Canada)</v>
      </c>
      <c r="B44" s="21">
        <v>50146</v>
      </c>
      <c r="C44" s="21">
        <v>0</v>
      </c>
      <c r="D44" s="21">
        <v>0</v>
      </c>
      <c r="E44" s="22">
        <f t="shared" si="33"/>
        <v>50146</v>
      </c>
      <c r="F44" s="21">
        <v>61574</v>
      </c>
      <c r="G44" s="21">
        <v>0</v>
      </c>
      <c r="H44" s="21">
        <v>0</v>
      </c>
      <c r="I44" s="22">
        <f t="shared" si="31"/>
        <v>61574</v>
      </c>
      <c r="J44" s="72">
        <f t="shared" si="19"/>
        <v>0.22789454792007338</v>
      </c>
      <c r="K44" s="25">
        <f t="shared" si="20"/>
        <v>0</v>
      </c>
      <c r="L44" s="25">
        <f t="shared" si="21"/>
        <v>0</v>
      </c>
      <c r="M44" s="26">
        <f t="shared" si="22"/>
        <v>0.22789454792007338</v>
      </c>
      <c r="N44" s="25">
        <f t="shared" si="23"/>
        <v>0.035259829065838834</v>
      </c>
      <c r="O44" s="25">
        <f t="shared" si="24"/>
        <v>0</v>
      </c>
      <c r="P44" s="25">
        <f t="shared" si="25"/>
        <v>0</v>
      </c>
      <c r="Q44" s="26">
        <f t="shared" si="26"/>
        <v>0.034633439854907806</v>
      </c>
      <c r="R44" s="25">
        <f t="shared" si="27"/>
        <v>0.041672391144126214</v>
      </c>
      <c r="S44" s="25">
        <f t="shared" si="28"/>
        <v>0</v>
      </c>
      <c r="T44" s="25">
        <f t="shared" si="29"/>
        <v>0</v>
      </c>
      <c r="U44" s="27">
        <f t="shared" si="30"/>
        <v>0.04103248266045411</v>
      </c>
    </row>
    <row r="45" spans="1:21" s="52" customFormat="1" ht="15.75" customHeight="1" thickBot="1">
      <c r="A45" s="20" t="str">
        <f t="shared" si="32"/>
        <v>Swiss Re </v>
      </c>
      <c r="B45" s="21">
        <v>364514</v>
      </c>
      <c r="C45" s="21">
        <v>0</v>
      </c>
      <c r="D45" s="21">
        <v>0</v>
      </c>
      <c r="E45" s="22">
        <f t="shared" si="33"/>
        <v>364514</v>
      </c>
      <c r="F45" s="21">
        <v>371865</v>
      </c>
      <c r="G45" s="21">
        <v>0</v>
      </c>
      <c r="H45" s="21">
        <v>0</v>
      </c>
      <c r="I45" s="22">
        <f t="shared" si="31"/>
        <v>371865</v>
      </c>
      <c r="J45" s="72">
        <f aca="true" t="shared" si="34" ref="J45:M46">IF(+B45&gt;0,(+F45-B45)/B45,0)</f>
        <v>0.020166577964083682</v>
      </c>
      <c r="K45" s="73">
        <f t="shared" si="34"/>
        <v>0</v>
      </c>
      <c r="L45" s="73">
        <f t="shared" si="34"/>
        <v>0</v>
      </c>
      <c r="M45" s="26">
        <f t="shared" si="34"/>
        <v>0.020166577964083682</v>
      </c>
      <c r="N45" s="25">
        <f>+B45/$B$46</f>
        <v>0.2563056142484979</v>
      </c>
      <c r="O45" s="25">
        <f>+C45/$C$46</f>
        <v>0</v>
      </c>
      <c r="P45" s="25">
        <f>+D45/$D$46</f>
        <v>0</v>
      </c>
      <c r="Q45" s="26">
        <f>+E45/$E$46</f>
        <v>0.25175235702293036</v>
      </c>
      <c r="R45" s="25">
        <f>+F45/$F$46</f>
        <v>0.25167284459041955</v>
      </c>
      <c r="S45" s="25">
        <f>+G45/$G$46</f>
        <v>0</v>
      </c>
      <c r="T45" s="25">
        <f>+H45/$H$46</f>
        <v>0</v>
      </c>
      <c r="U45" s="27">
        <f>+I45/$I$46</f>
        <v>0.24780823341880934</v>
      </c>
    </row>
    <row r="46" spans="1:21" ht="15.75" customHeight="1" thickBot="1">
      <c r="A46" s="6" t="s">
        <v>10</v>
      </c>
      <c r="B46" s="7">
        <f aca="true" t="shared" si="35" ref="B46:I46">SUM(B34:B45)</f>
        <v>1422185</v>
      </c>
      <c r="C46" s="7">
        <f t="shared" si="35"/>
        <v>311</v>
      </c>
      <c r="D46" s="7">
        <f t="shared" si="35"/>
        <v>25411</v>
      </c>
      <c r="E46" s="8">
        <f t="shared" si="35"/>
        <v>1447907</v>
      </c>
      <c r="F46" s="7">
        <f t="shared" si="35"/>
        <v>1477573</v>
      </c>
      <c r="G46" s="7">
        <f t="shared" si="35"/>
        <v>293</v>
      </c>
      <c r="H46" s="7">
        <f t="shared" si="35"/>
        <v>22750</v>
      </c>
      <c r="I46" s="8">
        <f t="shared" si="35"/>
        <v>1500616</v>
      </c>
      <c r="J46" s="80">
        <f t="shared" si="34"/>
        <v>0.03894570678216969</v>
      </c>
      <c r="K46" s="80">
        <f t="shared" si="34"/>
        <v>-0.05787781350482315</v>
      </c>
      <c r="L46" s="80">
        <f t="shared" si="34"/>
        <v>-0.10471842902679941</v>
      </c>
      <c r="M46" s="77">
        <f t="shared" si="34"/>
        <v>0.036403581169232556</v>
      </c>
      <c r="N46" s="10">
        <f aca="true" t="shared" si="36" ref="N46:U46">SUM(N34:N45)</f>
        <v>1</v>
      </c>
      <c r="O46" s="10">
        <f t="shared" si="36"/>
        <v>1</v>
      </c>
      <c r="P46" s="10">
        <f t="shared" si="36"/>
        <v>1</v>
      </c>
      <c r="Q46" s="11">
        <f t="shared" si="36"/>
        <v>1</v>
      </c>
      <c r="R46" s="10">
        <f t="shared" si="36"/>
        <v>1</v>
      </c>
      <c r="S46" s="10">
        <f t="shared" si="36"/>
        <v>1</v>
      </c>
      <c r="T46" s="10">
        <f t="shared" si="36"/>
        <v>1</v>
      </c>
      <c r="U46" s="13">
        <f t="shared" si="36"/>
        <v>1</v>
      </c>
    </row>
    <row r="47" spans="2:21" ht="15.75" customHeight="1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8"/>
      <c r="N47" s="19"/>
      <c r="O47" s="19"/>
      <c r="P47" s="19"/>
      <c r="Q47" s="19"/>
      <c r="R47" s="19"/>
      <c r="S47" s="19"/>
      <c r="T47" s="19"/>
      <c r="U47" s="19"/>
    </row>
    <row r="48" spans="1:21" ht="15.75" customHeight="1">
      <c r="A48" s="2" t="str">
        <f>+A24</f>
        <v> 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.75" customHeight="1">
      <c r="A49" s="1" t="s">
        <v>18</v>
      </c>
      <c r="B49" s="3" t="s">
        <v>18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.75" customHeight="1">
      <c r="A51" s="1"/>
      <c r="B51" s="1"/>
      <c r="C51" s="1"/>
      <c r="D51" s="1"/>
      <c r="E51" s="2" t="s">
        <v>12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.75" customHeight="1" thickBot="1">
      <c r="A52" s="1"/>
      <c r="B52" s="1"/>
      <c r="C52" s="1"/>
      <c r="D52" s="1"/>
      <c r="E52" s="1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.75" customHeight="1">
      <c r="A53" s="30" t="s">
        <v>18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2"/>
      <c r="Q53" s="1"/>
      <c r="R53" s="1"/>
      <c r="S53" s="1"/>
      <c r="T53" s="1"/>
      <c r="U53" s="1"/>
    </row>
    <row r="54" spans="1:21" ht="15.75" customHeight="1">
      <c r="A54" s="37"/>
      <c r="B54" s="34" t="s">
        <v>24</v>
      </c>
      <c r="C54" s="34"/>
      <c r="D54" s="34"/>
      <c r="E54" s="38"/>
      <c r="F54" s="34" t="s">
        <v>62</v>
      </c>
      <c r="G54" s="34"/>
      <c r="H54" s="34"/>
      <c r="I54" s="38"/>
      <c r="J54" s="34" t="s">
        <v>25</v>
      </c>
      <c r="K54" s="34"/>
      <c r="L54" s="34"/>
      <c r="M54" s="36"/>
      <c r="Q54" s="1"/>
      <c r="R54" s="1"/>
      <c r="S54" s="1"/>
      <c r="T54" s="1"/>
      <c r="U54" s="1"/>
    </row>
    <row r="55" spans="1:13" ht="15.75" customHeight="1">
      <c r="A55" s="37"/>
      <c r="B55" s="34"/>
      <c r="C55" s="34">
        <f>+C32</f>
        <v>2012</v>
      </c>
      <c r="D55" s="34"/>
      <c r="E55" s="38"/>
      <c r="F55" s="34"/>
      <c r="G55" s="34">
        <f>+G32</f>
        <v>2013</v>
      </c>
      <c r="H55" s="34"/>
      <c r="I55" s="38"/>
      <c r="J55" s="34"/>
      <c r="K55" s="34">
        <f>+G55</f>
        <v>2013</v>
      </c>
      <c r="L55" s="34"/>
      <c r="M55" s="36"/>
    </row>
    <row r="56" spans="1:13" ht="15.75" customHeight="1" thickBot="1">
      <c r="A56" s="40" t="s">
        <v>1</v>
      </c>
      <c r="B56" s="43" t="s">
        <v>2</v>
      </c>
      <c r="C56" s="43" t="s">
        <v>3</v>
      </c>
      <c r="D56" s="43" t="s">
        <v>4</v>
      </c>
      <c r="E56" s="44" t="s">
        <v>5</v>
      </c>
      <c r="F56" s="43" t="s">
        <v>2</v>
      </c>
      <c r="G56" s="43" t="s">
        <v>3</v>
      </c>
      <c r="H56" s="43" t="s">
        <v>4</v>
      </c>
      <c r="I56" s="44" t="s">
        <v>5</v>
      </c>
      <c r="J56" s="43" t="s">
        <v>2</v>
      </c>
      <c r="K56" s="43" t="s">
        <v>3</v>
      </c>
      <c r="L56" s="43" t="s">
        <v>4</v>
      </c>
      <c r="M56" s="46" t="s">
        <v>5</v>
      </c>
    </row>
    <row r="57" spans="1:13" s="52" customFormat="1" ht="15.75" customHeight="1" thickTop="1">
      <c r="A57" s="20" t="str">
        <f aca="true" t="shared" si="37" ref="A57:D59">+A34</f>
        <v>Aurigen</v>
      </c>
      <c r="B57" s="21">
        <f t="shared" si="37"/>
        <v>29907</v>
      </c>
      <c r="C57" s="21">
        <f t="shared" si="37"/>
        <v>0</v>
      </c>
      <c r="D57" s="21">
        <f t="shared" si="37"/>
        <v>0</v>
      </c>
      <c r="E57" s="22">
        <f aca="true" t="shared" si="38" ref="E57:E68">+D57+C57+B57</f>
        <v>29907</v>
      </c>
      <c r="F57" s="21">
        <f aca="true" t="shared" si="39" ref="F57:H60">+F10</f>
        <v>6668</v>
      </c>
      <c r="G57" s="21">
        <f t="shared" si="39"/>
        <v>0</v>
      </c>
      <c r="H57" s="21">
        <f t="shared" si="39"/>
        <v>0</v>
      </c>
      <c r="I57" s="22">
        <f aca="true" t="shared" si="40" ref="I57:I68">+H57+G57+F57</f>
        <v>6668</v>
      </c>
      <c r="J57" s="21">
        <f aca="true" t="shared" si="41" ref="J57:L58">+F34</f>
        <v>33976</v>
      </c>
      <c r="K57" s="21">
        <f t="shared" si="41"/>
        <v>0</v>
      </c>
      <c r="L57" s="21">
        <f t="shared" si="41"/>
        <v>0</v>
      </c>
      <c r="M57" s="23">
        <f aca="true" t="shared" si="42" ref="M57:M68">+L57+K57+J57</f>
        <v>33976</v>
      </c>
    </row>
    <row r="58" spans="1:13" s="52" customFormat="1" ht="15.75" customHeight="1">
      <c r="A58" s="20" t="str">
        <f t="shared" si="37"/>
        <v>AXA Equitable</v>
      </c>
      <c r="B58" s="21">
        <f t="shared" si="37"/>
        <v>0</v>
      </c>
      <c r="C58" s="21">
        <f t="shared" si="37"/>
        <v>0</v>
      </c>
      <c r="D58" s="21">
        <f t="shared" si="37"/>
        <v>2301</v>
      </c>
      <c r="E58" s="22">
        <f>+D58+C58+B58</f>
        <v>2301</v>
      </c>
      <c r="F58" s="21">
        <f t="shared" si="39"/>
        <v>0</v>
      </c>
      <c r="G58" s="21">
        <f t="shared" si="39"/>
        <v>0</v>
      </c>
      <c r="H58" s="21">
        <f t="shared" si="39"/>
        <v>126</v>
      </c>
      <c r="I58" s="22">
        <f>+H58+G58+F58</f>
        <v>126</v>
      </c>
      <c r="J58" s="21">
        <f t="shared" si="41"/>
        <v>0</v>
      </c>
      <c r="K58" s="21">
        <f t="shared" si="41"/>
        <v>0</v>
      </c>
      <c r="L58" s="21">
        <f t="shared" si="41"/>
        <v>2108</v>
      </c>
      <c r="M58" s="23">
        <f>+L58+K58+J58</f>
        <v>2108</v>
      </c>
    </row>
    <row r="59" spans="1:13" s="52" customFormat="1" ht="15.75" customHeight="1">
      <c r="A59" s="20" t="str">
        <f t="shared" si="37"/>
        <v>Berkshire Hathaway Group (Sun)</v>
      </c>
      <c r="B59" s="21">
        <f t="shared" si="37"/>
        <v>0</v>
      </c>
      <c r="C59" s="21">
        <f t="shared" si="37"/>
        <v>0</v>
      </c>
      <c r="D59" s="21">
        <f t="shared" si="37"/>
        <v>11917</v>
      </c>
      <c r="E59" s="22">
        <f>+D59+C59+B59</f>
        <v>11917</v>
      </c>
      <c r="F59" s="21">
        <f t="shared" si="39"/>
        <v>0</v>
      </c>
      <c r="G59" s="21">
        <f t="shared" si="39"/>
        <v>0</v>
      </c>
      <c r="H59" s="21">
        <f t="shared" si="39"/>
        <v>434</v>
      </c>
      <c r="I59" s="22">
        <f>+H59+G59+F59</f>
        <v>434</v>
      </c>
      <c r="J59" s="21">
        <f aca="true" t="shared" si="43" ref="J59:L62">+F36</f>
        <v>0</v>
      </c>
      <c r="K59" s="21">
        <f t="shared" si="43"/>
        <v>0</v>
      </c>
      <c r="L59" s="21">
        <f t="shared" si="43"/>
        <v>10346</v>
      </c>
      <c r="M59" s="23">
        <f>+L59+K59+J59</f>
        <v>10346</v>
      </c>
    </row>
    <row r="60" spans="1:13" s="52" customFormat="1" ht="15.75" customHeight="1">
      <c r="A60" s="20" t="str">
        <f>+A37</f>
        <v>Canada Life</v>
      </c>
      <c r="B60" s="21">
        <f aca="true" t="shared" si="44" ref="A60:D62">+B37</f>
        <v>11</v>
      </c>
      <c r="C60" s="21">
        <f t="shared" si="44"/>
        <v>0</v>
      </c>
      <c r="D60" s="21">
        <f t="shared" si="44"/>
        <v>0</v>
      </c>
      <c r="E60" s="22">
        <f t="shared" si="38"/>
        <v>11</v>
      </c>
      <c r="F60" s="21">
        <f t="shared" si="39"/>
        <v>0</v>
      </c>
      <c r="G60" s="21">
        <f aca="true" t="shared" si="45" ref="F60:H62">+G13</f>
        <v>0</v>
      </c>
      <c r="H60" s="21">
        <f t="shared" si="45"/>
        <v>0</v>
      </c>
      <c r="I60" s="22">
        <f t="shared" si="40"/>
        <v>0</v>
      </c>
      <c r="J60" s="21">
        <f t="shared" si="43"/>
        <v>255</v>
      </c>
      <c r="K60" s="21">
        <f t="shared" si="43"/>
        <v>0</v>
      </c>
      <c r="L60" s="21">
        <f t="shared" si="43"/>
        <v>0</v>
      </c>
      <c r="M60" s="23">
        <f t="shared" si="42"/>
        <v>255</v>
      </c>
    </row>
    <row r="61" spans="1:13" s="52" customFormat="1" ht="15.75" customHeight="1">
      <c r="A61" s="20" t="str">
        <f t="shared" si="44"/>
        <v>Employers Re Corp.</v>
      </c>
      <c r="B61" s="21">
        <f t="shared" si="44"/>
        <v>47287</v>
      </c>
      <c r="C61" s="21">
        <f t="shared" si="44"/>
        <v>0</v>
      </c>
      <c r="D61" s="21">
        <f t="shared" si="44"/>
        <v>0</v>
      </c>
      <c r="E61" s="22">
        <f t="shared" si="38"/>
        <v>47287</v>
      </c>
      <c r="F61" s="84">
        <f t="shared" si="45"/>
        <v>0</v>
      </c>
      <c r="G61" s="84">
        <f t="shared" si="45"/>
        <v>0</v>
      </c>
      <c r="H61" s="84">
        <f t="shared" si="45"/>
        <v>0</v>
      </c>
      <c r="I61" s="85">
        <f t="shared" si="40"/>
        <v>0</v>
      </c>
      <c r="J61" s="84">
        <f t="shared" si="43"/>
        <v>42480</v>
      </c>
      <c r="K61" s="84">
        <f t="shared" si="43"/>
        <v>0</v>
      </c>
      <c r="L61" s="84">
        <f t="shared" si="43"/>
        <v>0</v>
      </c>
      <c r="M61" s="23">
        <f t="shared" si="42"/>
        <v>42480</v>
      </c>
    </row>
    <row r="62" spans="1:13" s="52" customFormat="1" ht="15.75" customHeight="1">
      <c r="A62" s="20" t="str">
        <f t="shared" si="44"/>
        <v>General Re Life</v>
      </c>
      <c r="B62" s="21">
        <f t="shared" si="44"/>
        <v>154</v>
      </c>
      <c r="C62" s="21">
        <f t="shared" si="44"/>
        <v>0</v>
      </c>
      <c r="D62" s="21">
        <f t="shared" si="44"/>
        <v>0</v>
      </c>
      <c r="E62" s="22">
        <f t="shared" si="38"/>
        <v>154</v>
      </c>
      <c r="F62" s="21">
        <f t="shared" si="45"/>
        <v>0</v>
      </c>
      <c r="G62" s="21">
        <f t="shared" si="45"/>
        <v>0</v>
      </c>
      <c r="H62" s="21">
        <f t="shared" si="45"/>
        <v>0</v>
      </c>
      <c r="I62" s="22">
        <f t="shared" si="40"/>
        <v>0</v>
      </c>
      <c r="J62" s="21">
        <f t="shared" si="43"/>
        <v>121</v>
      </c>
      <c r="K62" s="21">
        <f t="shared" si="43"/>
        <v>0</v>
      </c>
      <c r="L62" s="21">
        <f t="shared" si="43"/>
        <v>0</v>
      </c>
      <c r="M62" s="23">
        <f t="shared" si="42"/>
        <v>121</v>
      </c>
    </row>
    <row r="63" spans="1:13" s="52" customFormat="1" ht="15.75" customHeight="1">
      <c r="A63" s="20" t="str">
        <f aca="true" t="shared" si="46" ref="A63:D65">+A40</f>
        <v>Munich Re (Canada)</v>
      </c>
      <c r="B63" s="21">
        <f t="shared" si="46"/>
        <v>517263</v>
      </c>
      <c r="C63" s="21">
        <f t="shared" si="46"/>
        <v>0</v>
      </c>
      <c r="D63" s="21">
        <f t="shared" si="46"/>
        <v>0</v>
      </c>
      <c r="E63" s="22">
        <f t="shared" si="38"/>
        <v>517263</v>
      </c>
      <c r="F63" s="21">
        <f aca="true" t="shared" si="47" ref="F63:H65">+F16</f>
        <v>42593</v>
      </c>
      <c r="G63" s="21">
        <f t="shared" si="47"/>
        <v>0</v>
      </c>
      <c r="H63" s="21">
        <f t="shared" si="47"/>
        <v>0</v>
      </c>
      <c r="I63" s="22">
        <f t="shared" si="40"/>
        <v>42593</v>
      </c>
      <c r="J63" s="21">
        <f aca="true" t="shared" si="48" ref="J63:L64">+F40</f>
        <v>526441</v>
      </c>
      <c r="K63" s="21">
        <f t="shared" si="48"/>
        <v>0</v>
      </c>
      <c r="L63" s="21">
        <f t="shared" si="48"/>
        <v>0</v>
      </c>
      <c r="M63" s="23">
        <f t="shared" si="42"/>
        <v>526441</v>
      </c>
    </row>
    <row r="64" spans="1:13" s="52" customFormat="1" ht="15.75" customHeight="1">
      <c r="A64" s="20" t="str">
        <f t="shared" si="46"/>
        <v>Optimum Re (Canada)</v>
      </c>
      <c r="B64" s="21">
        <f t="shared" si="46"/>
        <v>41391</v>
      </c>
      <c r="C64" s="21">
        <f t="shared" si="46"/>
        <v>311</v>
      </c>
      <c r="D64" s="21">
        <f t="shared" si="46"/>
        <v>0</v>
      </c>
      <c r="E64" s="22">
        <f t="shared" si="38"/>
        <v>41702</v>
      </c>
      <c r="F64" s="21">
        <f t="shared" si="47"/>
        <v>6104</v>
      </c>
      <c r="G64" s="21">
        <f t="shared" si="47"/>
        <v>0</v>
      </c>
      <c r="H64" s="21">
        <f t="shared" si="47"/>
        <v>0</v>
      </c>
      <c r="I64" s="22">
        <f t="shared" si="40"/>
        <v>6104</v>
      </c>
      <c r="J64" s="21">
        <f t="shared" si="48"/>
        <v>44492</v>
      </c>
      <c r="K64" s="21">
        <f t="shared" si="48"/>
        <v>293</v>
      </c>
      <c r="L64" s="21">
        <f t="shared" si="48"/>
        <v>0</v>
      </c>
      <c r="M64" s="23">
        <f t="shared" si="42"/>
        <v>44785</v>
      </c>
    </row>
    <row r="65" spans="1:13" s="52" customFormat="1" ht="15.75" customHeight="1">
      <c r="A65" s="20" t="str">
        <f t="shared" si="46"/>
        <v>Pacific Life</v>
      </c>
      <c r="B65" s="21">
        <f t="shared" si="46"/>
        <v>0</v>
      </c>
      <c r="C65" s="21">
        <f t="shared" si="46"/>
        <v>0</v>
      </c>
      <c r="D65" s="21">
        <f t="shared" si="46"/>
        <v>8433</v>
      </c>
      <c r="E65" s="22">
        <f>+D65+C65+B65</f>
        <v>8433</v>
      </c>
      <c r="F65" s="21">
        <f t="shared" si="47"/>
        <v>0</v>
      </c>
      <c r="G65" s="21">
        <f t="shared" si="47"/>
        <v>0</v>
      </c>
      <c r="H65" s="21">
        <f t="shared" si="47"/>
        <v>400</v>
      </c>
      <c r="I65" s="22">
        <f>+H65+G65+F65</f>
        <v>400</v>
      </c>
      <c r="J65" s="21">
        <f aca="true" t="shared" si="49" ref="J65:L68">+F42</f>
        <v>0</v>
      </c>
      <c r="K65" s="21">
        <f t="shared" si="49"/>
        <v>0</v>
      </c>
      <c r="L65" s="21">
        <f t="shared" si="49"/>
        <v>7646</v>
      </c>
      <c r="M65" s="23">
        <f>+L65+K65+J65</f>
        <v>7646</v>
      </c>
    </row>
    <row r="66" spans="1:13" s="52" customFormat="1" ht="15.75" customHeight="1">
      <c r="A66" s="20" t="str">
        <f aca="true" t="shared" si="50" ref="A66:D68">+A43</f>
        <v>RGA Re (Canada)</v>
      </c>
      <c r="B66" s="21">
        <f t="shared" si="50"/>
        <v>371512</v>
      </c>
      <c r="C66" s="21">
        <f t="shared" si="50"/>
        <v>0</v>
      </c>
      <c r="D66" s="21">
        <f t="shared" si="50"/>
        <v>2760</v>
      </c>
      <c r="E66" s="22">
        <f t="shared" si="38"/>
        <v>374272</v>
      </c>
      <c r="F66" s="21">
        <f aca="true" t="shared" si="51" ref="F66:H68">+F19</f>
        <v>45763</v>
      </c>
      <c r="G66" s="21">
        <f t="shared" si="51"/>
        <v>0</v>
      </c>
      <c r="H66" s="21">
        <f t="shared" si="51"/>
        <v>0</v>
      </c>
      <c r="I66" s="22">
        <f t="shared" si="40"/>
        <v>45763</v>
      </c>
      <c r="J66" s="21">
        <f t="shared" si="49"/>
        <v>396369</v>
      </c>
      <c r="K66" s="21">
        <f t="shared" si="49"/>
        <v>0</v>
      </c>
      <c r="L66" s="21">
        <f t="shared" si="49"/>
        <v>2650</v>
      </c>
      <c r="M66" s="23">
        <f t="shared" si="42"/>
        <v>399019</v>
      </c>
    </row>
    <row r="67" spans="1:13" s="52" customFormat="1" ht="15.75" customHeight="1">
      <c r="A67" s="20" t="str">
        <f t="shared" si="50"/>
        <v>SCOR Global Life (Canada)</v>
      </c>
      <c r="B67" s="21">
        <f t="shared" si="50"/>
        <v>50146</v>
      </c>
      <c r="C67" s="21">
        <f t="shared" si="50"/>
        <v>0</v>
      </c>
      <c r="D67" s="21">
        <f t="shared" si="50"/>
        <v>0</v>
      </c>
      <c r="E67" s="21">
        <f>+E44</f>
        <v>50146</v>
      </c>
      <c r="F67" s="28">
        <f t="shared" si="51"/>
        <v>13968</v>
      </c>
      <c r="G67" s="21">
        <f t="shared" si="51"/>
        <v>0</v>
      </c>
      <c r="H67" s="21">
        <f t="shared" si="51"/>
        <v>0</v>
      </c>
      <c r="I67" s="22">
        <f t="shared" si="40"/>
        <v>13968</v>
      </c>
      <c r="J67" s="21">
        <f t="shared" si="49"/>
        <v>61574</v>
      </c>
      <c r="K67" s="21">
        <f t="shared" si="49"/>
        <v>0</v>
      </c>
      <c r="L67" s="21">
        <f t="shared" si="49"/>
        <v>0</v>
      </c>
      <c r="M67" s="23">
        <f t="shared" si="42"/>
        <v>61574</v>
      </c>
    </row>
    <row r="68" spans="1:13" s="52" customFormat="1" ht="15.75" customHeight="1" thickBot="1">
      <c r="A68" s="20" t="str">
        <f t="shared" si="50"/>
        <v>Swiss Re </v>
      </c>
      <c r="B68" s="21">
        <f t="shared" si="50"/>
        <v>364514</v>
      </c>
      <c r="C68" s="21">
        <f t="shared" si="50"/>
        <v>0</v>
      </c>
      <c r="D68" s="21">
        <f t="shared" si="50"/>
        <v>0</v>
      </c>
      <c r="E68" s="22">
        <f t="shared" si="38"/>
        <v>364514</v>
      </c>
      <c r="F68" s="21">
        <f t="shared" si="51"/>
        <v>28095</v>
      </c>
      <c r="G68" s="21">
        <f t="shared" si="51"/>
        <v>0</v>
      </c>
      <c r="H68" s="21">
        <f t="shared" si="51"/>
        <v>0</v>
      </c>
      <c r="I68" s="22">
        <f t="shared" si="40"/>
        <v>28095</v>
      </c>
      <c r="J68" s="21">
        <f t="shared" si="49"/>
        <v>371865</v>
      </c>
      <c r="K68" s="21">
        <f t="shared" si="49"/>
        <v>0</v>
      </c>
      <c r="L68" s="21">
        <f t="shared" si="49"/>
        <v>0</v>
      </c>
      <c r="M68" s="23">
        <f t="shared" si="42"/>
        <v>371865</v>
      </c>
    </row>
    <row r="69" spans="1:13" ht="15.75" customHeight="1" thickBot="1">
      <c r="A69" s="6" t="s">
        <v>10</v>
      </c>
      <c r="B69" s="7">
        <f aca="true" t="shared" si="52" ref="B69:M69">SUM(B57:B68)</f>
        <v>1422185</v>
      </c>
      <c r="C69" s="7">
        <f t="shared" si="52"/>
        <v>311</v>
      </c>
      <c r="D69" s="7">
        <f t="shared" si="52"/>
        <v>25411</v>
      </c>
      <c r="E69" s="8">
        <f t="shared" si="52"/>
        <v>1447907</v>
      </c>
      <c r="F69" s="7">
        <f t="shared" si="52"/>
        <v>143191</v>
      </c>
      <c r="G69" s="7">
        <f t="shared" si="52"/>
        <v>0</v>
      </c>
      <c r="H69" s="7">
        <f t="shared" si="52"/>
        <v>960</v>
      </c>
      <c r="I69" s="7">
        <f t="shared" si="52"/>
        <v>144151</v>
      </c>
      <c r="J69" s="14">
        <f t="shared" si="52"/>
        <v>1477573</v>
      </c>
      <c r="K69" s="7">
        <f t="shared" si="52"/>
        <v>293</v>
      </c>
      <c r="L69" s="7">
        <f t="shared" si="52"/>
        <v>22750</v>
      </c>
      <c r="M69" s="15">
        <f t="shared" si="52"/>
        <v>1500616</v>
      </c>
    </row>
    <row r="70" spans="1:21" ht="15.75" customHeight="1">
      <c r="A70" s="2" t="s">
        <v>18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5"/>
      <c r="R70" s="5"/>
      <c r="S70" s="5"/>
      <c r="T70" s="5"/>
      <c r="U70" s="5"/>
    </row>
    <row r="71" spans="1:21" ht="15.75" customHeight="1">
      <c r="A71" s="2" t="str">
        <f>+A48</f>
        <v> 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</sheetData>
  <sheetProtection/>
  <mergeCells count="2">
    <mergeCell ref="J7:M7"/>
    <mergeCell ref="J31:M31"/>
  </mergeCells>
  <printOptions/>
  <pageMargins left="0.75" right="0.75" top="1" bottom="1" header="0.5" footer="0.5"/>
  <pageSetup fitToHeight="3" horizontalDpi="600" verticalDpi="600" orientation="landscape" scale="53" r:id="rId1"/>
  <rowBreaks count="1" manualBreakCount="1">
    <brk id="49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zoomScalePageLayoutView="0" workbookViewId="0" topLeftCell="A7">
      <selection activeCell="G29" sqref="G29"/>
    </sheetView>
  </sheetViews>
  <sheetFormatPr defaultColWidth="9.140625" defaultRowHeight="15.75" customHeight="1"/>
  <cols>
    <col min="1" max="1" width="33.140625" style="0" customWidth="1"/>
    <col min="2" max="2" width="11.28125" style="0" bestFit="1" customWidth="1"/>
    <col min="3" max="3" width="9.7109375" style="0" customWidth="1"/>
    <col min="5" max="5" width="10.140625" style="0" customWidth="1"/>
    <col min="6" max="6" width="9.7109375" style="0" customWidth="1"/>
    <col min="7" max="7" width="10.00390625" style="0" customWidth="1"/>
    <col min="8" max="8" width="12.28125" style="0" customWidth="1"/>
    <col min="9" max="9" width="9.8515625" style="0" customWidth="1"/>
    <col min="10" max="10" width="12.28125" style="0" customWidth="1"/>
    <col min="12" max="12" width="10.7109375" style="0" customWidth="1"/>
    <col min="15" max="15" width="9.8515625" style="0" customWidth="1"/>
    <col min="21" max="21" width="11.28125" style="0" customWidth="1"/>
    <col min="22" max="23" width="9.7109375" style="0" bestFit="1" customWidth="1"/>
  </cols>
  <sheetData>
    <row r="1" spans="1:23" ht="15.75" customHeight="1">
      <c r="A1" s="1" t="s">
        <v>13</v>
      </c>
      <c r="B1" s="51">
        <f>+canord!B26</f>
        <v>41731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.75" customHeight="1">
      <c r="A3" s="1"/>
      <c r="B3" s="2" t="s">
        <v>75</v>
      </c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.75" customHeight="1" thickBot="1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18" ht="15.75" customHeight="1">
      <c r="A5" s="30" t="s">
        <v>18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69"/>
    </row>
    <row r="6" spans="1:18" ht="15.75" customHeight="1">
      <c r="A6" s="37"/>
      <c r="B6" s="34"/>
      <c r="C6" s="34"/>
      <c r="D6" s="34" t="s">
        <v>59</v>
      </c>
      <c r="E6" s="34"/>
      <c r="F6" s="34"/>
      <c r="G6" s="34"/>
      <c r="H6" s="34"/>
      <c r="I6" s="34"/>
      <c r="J6" s="35"/>
      <c r="K6" s="34"/>
      <c r="L6" s="34" t="s">
        <v>42</v>
      </c>
      <c r="M6" s="34"/>
      <c r="N6" s="34"/>
      <c r="O6" s="34"/>
      <c r="P6" s="34"/>
      <c r="Q6" s="34"/>
      <c r="R6" s="49"/>
    </row>
    <row r="7" spans="1:18" ht="15.75" customHeight="1">
      <c r="A7" s="37"/>
      <c r="B7" s="34"/>
      <c r="C7" s="34">
        <v>2012</v>
      </c>
      <c r="D7" s="34"/>
      <c r="E7" s="38"/>
      <c r="F7" s="34"/>
      <c r="G7" s="34">
        <v>2013</v>
      </c>
      <c r="H7" s="34"/>
      <c r="I7" s="34"/>
      <c r="J7" s="39" t="s">
        <v>6</v>
      </c>
      <c r="K7" s="34"/>
      <c r="L7" s="34">
        <f>+C7</f>
        <v>2012</v>
      </c>
      <c r="M7" s="34"/>
      <c r="N7" s="38"/>
      <c r="O7" s="34"/>
      <c r="P7" s="34">
        <f>+G7</f>
        <v>2013</v>
      </c>
      <c r="Q7" s="34"/>
      <c r="R7" s="49"/>
    </row>
    <row r="8" spans="1:18" ht="15.75" customHeight="1" thickBot="1">
      <c r="A8" s="40" t="s">
        <v>1</v>
      </c>
      <c r="B8" s="43" t="s">
        <v>52</v>
      </c>
      <c r="C8" s="43" t="s">
        <v>51</v>
      </c>
      <c r="D8" s="43" t="s">
        <v>37</v>
      </c>
      <c r="E8" s="44" t="s">
        <v>5</v>
      </c>
      <c r="F8" s="43" t="s">
        <v>52</v>
      </c>
      <c r="G8" s="43" t="s">
        <v>51</v>
      </c>
      <c r="H8" s="43" t="s">
        <v>37</v>
      </c>
      <c r="I8" s="43" t="s">
        <v>5</v>
      </c>
      <c r="J8" s="45" t="s">
        <v>7</v>
      </c>
      <c r="K8" s="43" t="s">
        <v>52</v>
      </c>
      <c r="L8" s="43" t="s">
        <v>51</v>
      </c>
      <c r="M8" s="43" t="s">
        <v>37</v>
      </c>
      <c r="N8" s="44" t="s">
        <v>5</v>
      </c>
      <c r="O8" s="43" t="s">
        <v>52</v>
      </c>
      <c r="P8" s="43" t="s">
        <v>51</v>
      </c>
      <c r="Q8" s="43" t="s">
        <v>37</v>
      </c>
      <c r="R8" s="50" t="s">
        <v>5</v>
      </c>
    </row>
    <row r="9" spans="1:18" ht="15.75" customHeight="1" thickTop="1">
      <c r="A9" s="20" t="s">
        <v>49</v>
      </c>
      <c r="B9" s="82">
        <v>0</v>
      </c>
      <c r="C9" s="83">
        <v>8050</v>
      </c>
      <c r="D9" s="83">
        <v>0</v>
      </c>
      <c r="E9" s="21">
        <f>+C9+B9+D9</f>
        <v>8050</v>
      </c>
      <c r="F9" s="82">
        <v>4927</v>
      </c>
      <c r="G9" s="83">
        <v>2133</v>
      </c>
      <c r="H9" s="83">
        <v>0</v>
      </c>
      <c r="I9" s="21">
        <f>+G9+F9+H9</f>
        <v>7060</v>
      </c>
      <c r="J9" s="24">
        <f aca="true" t="shared" si="0" ref="J9:J15">IF(+E9&gt;0,(+I9-E9)/E9,0)</f>
        <v>-0.12298136645962733</v>
      </c>
      <c r="K9" s="25">
        <f>IF(B$24&gt;0,B9/B$24,0)</f>
        <v>0</v>
      </c>
      <c r="L9" s="25">
        <f>IF(C$24&gt;0,C9/C$24,0)</f>
        <v>1</v>
      </c>
      <c r="M9" s="25">
        <f>+D9/$D$24</f>
        <v>0</v>
      </c>
      <c r="N9" s="26">
        <f>+E9/$E$24</f>
        <v>0.03850219295098982</v>
      </c>
      <c r="O9" s="25">
        <f>+F9/$F$24</f>
        <v>0.011289117812839396</v>
      </c>
      <c r="P9" s="25">
        <f>IF(G$24&gt;0,G9/G$24,0)</f>
        <v>1</v>
      </c>
      <c r="Q9" s="25">
        <f>IF(H$24&gt;0,H9/H$24,0)</f>
        <v>0</v>
      </c>
      <c r="R9" s="29">
        <f>+I9/$I$24</f>
        <v>0.01609538682503676</v>
      </c>
    </row>
    <row r="10" spans="1:18" ht="15.75" customHeight="1">
      <c r="A10" s="20" t="s">
        <v>55</v>
      </c>
      <c r="B10" s="82">
        <v>0</v>
      </c>
      <c r="C10" s="83">
        <v>0</v>
      </c>
      <c r="D10" s="83">
        <v>0</v>
      </c>
      <c r="E10" s="21">
        <f>+C10+B10+D10</f>
        <v>0</v>
      </c>
      <c r="F10" s="82">
        <v>0</v>
      </c>
      <c r="G10" s="83">
        <v>0</v>
      </c>
      <c r="H10" s="83">
        <v>0</v>
      </c>
      <c r="I10" s="21">
        <f>+G10+F10+H10</f>
        <v>0</v>
      </c>
      <c r="J10" s="24">
        <f>IF(+E10&gt;0,(+I10-E10)/E10,0)</f>
        <v>0</v>
      </c>
      <c r="K10" s="25">
        <f>IF(B$24&gt;0,B10/B$24,0)</f>
        <v>0</v>
      </c>
      <c r="L10" s="25">
        <f>IF(C$24&gt;0,C10/C$24,0)</f>
        <v>0</v>
      </c>
      <c r="M10" s="25">
        <f>+D10/$D$24</f>
        <v>0</v>
      </c>
      <c r="N10" s="26">
        <f>+E10/$E$24</f>
        <v>0</v>
      </c>
      <c r="O10" s="25">
        <f>+F10/$F$24</f>
        <v>0</v>
      </c>
      <c r="P10" s="25">
        <f>IF(G$24&gt;0,G10/G$24,0)</f>
        <v>0</v>
      </c>
      <c r="Q10" s="25">
        <f>IF(H$24&gt;0,H10/H$24,0)</f>
        <v>0</v>
      </c>
      <c r="R10" s="29">
        <f>+I10/$I$24</f>
        <v>0</v>
      </c>
    </row>
    <row r="11" spans="1:23" s="52" customFormat="1" ht="15.75" customHeight="1">
      <c r="A11" s="20" t="s">
        <v>27</v>
      </c>
      <c r="B11" s="82">
        <v>0</v>
      </c>
      <c r="C11" s="83">
        <v>0</v>
      </c>
      <c r="D11" s="83">
        <v>0</v>
      </c>
      <c r="E11" s="21">
        <f>+C11+B11+D11</f>
        <v>0</v>
      </c>
      <c r="F11" s="82">
        <v>0</v>
      </c>
      <c r="G11" s="83">
        <v>0</v>
      </c>
      <c r="H11" s="83">
        <v>0</v>
      </c>
      <c r="I11" s="21">
        <f>+G11+F11+H11</f>
        <v>0</v>
      </c>
      <c r="J11" s="24">
        <f t="shared" si="0"/>
        <v>0</v>
      </c>
      <c r="K11" s="25">
        <f aca="true" t="shared" si="1" ref="K11:K22">IF(B$24&gt;0,B11/B$24,0)</f>
        <v>0</v>
      </c>
      <c r="L11" s="25">
        <f aca="true" t="shared" si="2" ref="L11:L22">IF(C$24&gt;0,C11/C$24,0)</f>
        <v>0</v>
      </c>
      <c r="M11" s="25">
        <f aca="true" t="shared" si="3" ref="M11:M22">+D11/$D$24</f>
        <v>0</v>
      </c>
      <c r="N11" s="26">
        <f aca="true" t="shared" si="4" ref="N11:N22">+E11/$E$24</f>
        <v>0</v>
      </c>
      <c r="O11" s="25">
        <f aca="true" t="shared" si="5" ref="O11:O22">+F11/$F$24</f>
        <v>0</v>
      </c>
      <c r="P11" s="25">
        <f aca="true" t="shared" si="6" ref="P11:P22">IF(G$24&gt;0,G11/G$24,0)</f>
        <v>0</v>
      </c>
      <c r="Q11" s="25">
        <f aca="true" t="shared" si="7" ref="Q11:Q23">IF(H$24&gt;0,H11/H$24,0)</f>
        <v>0</v>
      </c>
      <c r="R11" s="29">
        <f aca="true" t="shared" si="8" ref="R11:R22">+I11/$I$24</f>
        <v>0</v>
      </c>
      <c r="S11"/>
      <c r="T11"/>
      <c r="U11"/>
      <c r="V11"/>
      <c r="W11"/>
    </row>
    <row r="12" spans="1:23" s="52" customFormat="1" ht="15.75" customHeight="1">
      <c r="A12" s="20" t="s">
        <v>45</v>
      </c>
      <c r="B12" s="82">
        <v>0</v>
      </c>
      <c r="C12" s="83">
        <v>0</v>
      </c>
      <c r="D12" s="83">
        <v>0</v>
      </c>
      <c r="E12" s="21">
        <f aca="true" t="shared" si="9" ref="E12:E23">+C12+B12+D12</f>
        <v>0</v>
      </c>
      <c r="F12" s="82">
        <v>0</v>
      </c>
      <c r="G12" s="83">
        <v>0</v>
      </c>
      <c r="H12" s="83">
        <v>0</v>
      </c>
      <c r="I12" s="21">
        <f>+G12+F12+H12</f>
        <v>0</v>
      </c>
      <c r="J12" s="24">
        <f t="shared" si="0"/>
        <v>0</v>
      </c>
      <c r="K12" s="25">
        <f t="shared" si="1"/>
        <v>0</v>
      </c>
      <c r="L12" s="25">
        <f t="shared" si="2"/>
        <v>0</v>
      </c>
      <c r="M12" s="25">
        <f t="shared" si="3"/>
        <v>0</v>
      </c>
      <c r="N12" s="26">
        <f t="shared" si="4"/>
        <v>0</v>
      </c>
      <c r="O12" s="25">
        <f t="shared" si="5"/>
        <v>0</v>
      </c>
      <c r="P12" s="25">
        <f t="shared" si="6"/>
        <v>0</v>
      </c>
      <c r="Q12" s="25">
        <f t="shared" si="7"/>
        <v>0</v>
      </c>
      <c r="R12" s="29">
        <f t="shared" si="8"/>
        <v>0</v>
      </c>
      <c r="S12"/>
      <c r="T12"/>
      <c r="U12"/>
      <c r="V12"/>
      <c r="W12"/>
    </row>
    <row r="13" spans="1:23" s="52" customFormat="1" ht="15.75" customHeight="1">
      <c r="A13" s="20" t="s">
        <v>32</v>
      </c>
      <c r="B13" s="89" t="s">
        <v>65</v>
      </c>
      <c r="C13" s="90" t="s">
        <v>65</v>
      </c>
      <c r="D13" s="90" t="s">
        <v>65</v>
      </c>
      <c r="E13" s="84" t="s">
        <v>65</v>
      </c>
      <c r="F13" s="89" t="s">
        <v>65</v>
      </c>
      <c r="G13" s="90" t="s">
        <v>65</v>
      </c>
      <c r="H13" s="90" t="s">
        <v>65</v>
      </c>
      <c r="I13" s="84" t="s">
        <v>65</v>
      </c>
      <c r="J13" s="24">
        <v>0</v>
      </c>
      <c r="K13" s="25">
        <v>0</v>
      </c>
      <c r="L13" s="25">
        <v>0</v>
      </c>
      <c r="M13" s="25">
        <v>0</v>
      </c>
      <c r="N13" s="26">
        <v>0</v>
      </c>
      <c r="O13" s="25">
        <v>0</v>
      </c>
      <c r="P13" s="25">
        <v>0</v>
      </c>
      <c r="Q13" s="25">
        <v>0</v>
      </c>
      <c r="R13" s="29">
        <v>0</v>
      </c>
      <c r="S13"/>
      <c r="T13"/>
      <c r="U13"/>
      <c r="V13"/>
      <c r="W13"/>
    </row>
    <row r="14" spans="1:23" s="52" customFormat="1" ht="15.75" customHeight="1">
      <c r="A14" s="20" t="s">
        <v>53</v>
      </c>
      <c r="B14" s="82">
        <v>0</v>
      </c>
      <c r="C14" s="83">
        <v>0</v>
      </c>
      <c r="D14" s="83">
        <v>0</v>
      </c>
      <c r="E14" s="21">
        <f t="shared" si="9"/>
        <v>0</v>
      </c>
      <c r="F14" s="94" t="s">
        <v>73</v>
      </c>
      <c r="G14" s="95"/>
      <c r="H14" s="95"/>
      <c r="I14" s="96"/>
      <c r="J14" s="24">
        <f t="shared" si="0"/>
        <v>0</v>
      </c>
      <c r="K14" s="25">
        <f t="shared" si="1"/>
        <v>0</v>
      </c>
      <c r="L14" s="25">
        <f t="shared" si="2"/>
        <v>0</v>
      </c>
      <c r="M14" s="25">
        <f t="shared" si="3"/>
        <v>0</v>
      </c>
      <c r="N14" s="26">
        <f t="shared" si="4"/>
        <v>0</v>
      </c>
      <c r="O14" s="25">
        <v>0</v>
      </c>
      <c r="P14" s="25">
        <f t="shared" si="6"/>
        <v>0</v>
      </c>
      <c r="Q14" s="25">
        <f t="shared" si="7"/>
        <v>0</v>
      </c>
      <c r="R14" s="29">
        <f t="shared" si="8"/>
        <v>0</v>
      </c>
      <c r="S14"/>
      <c r="T14"/>
      <c r="U14"/>
      <c r="V14"/>
      <c r="W14"/>
    </row>
    <row r="15" spans="1:23" s="52" customFormat="1" ht="15.75" customHeight="1">
      <c r="A15" s="20" t="s">
        <v>39</v>
      </c>
      <c r="B15" s="82">
        <v>5877</v>
      </c>
      <c r="C15" s="83">
        <v>0</v>
      </c>
      <c r="D15" s="83">
        <v>0</v>
      </c>
      <c r="E15" s="21">
        <f>+C15+B15+D15</f>
        <v>5877</v>
      </c>
      <c r="F15" s="82">
        <v>10300</v>
      </c>
      <c r="G15" s="83">
        <v>0</v>
      </c>
      <c r="H15" s="83">
        <v>0</v>
      </c>
      <c r="I15" s="21">
        <f aca="true" t="shared" si="10" ref="I15:I23">+G15+F15+H15</f>
        <v>10300</v>
      </c>
      <c r="J15" s="24">
        <f t="shared" si="0"/>
        <v>0.7525948613238047</v>
      </c>
      <c r="K15" s="25">
        <f t="shared" si="1"/>
        <v>0.02925132146092358</v>
      </c>
      <c r="L15" s="25">
        <f t="shared" si="2"/>
        <v>0</v>
      </c>
      <c r="M15" s="25">
        <f t="shared" si="3"/>
        <v>0</v>
      </c>
      <c r="N15" s="26">
        <f t="shared" si="4"/>
        <v>0.028108992294778527</v>
      </c>
      <c r="O15" s="25">
        <f t="shared" si="5"/>
        <v>0.023600144808655524</v>
      </c>
      <c r="P15" s="25">
        <f t="shared" si="6"/>
        <v>0</v>
      </c>
      <c r="Q15" s="25">
        <f t="shared" si="7"/>
        <v>0</v>
      </c>
      <c r="R15" s="29">
        <f t="shared" si="8"/>
        <v>0.023481938285818505</v>
      </c>
      <c r="S15"/>
      <c r="T15"/>
      <c r="U15"/>
      <c r="V15"/>
      <c r="W15"/>
    </row>
    <row r="16" spans="1:23" s="52" customFormat="1" ht="15.75" customHeight="1">
      <c r="A16" s="20" t="s">
        <v>54</v>
      </c>
      <c r="B16" s="82">
        <v>3833</v>
      </c>
      <c r="C16" s="83">
        <v>0</v>
      </c>
      <c r="D16" s="83">
        <v>0</v>
      </c>
      <c r="E16" s="21">
        <f>+C16+B16+D16</f>
        <v>3833</v>
      </c>
      <c r="F16" s="82">
        <v>1875</v>
      </c>
      <c r="G16" s="83">
        <v>0</v>
      </c>
      <c r="H16" s="83">
        <v>0</v>
      </c>
      <c r="I16" s="21">
        <f t="shared" si="10"/>
        <v>1875</v>
      </c>
      <c r="J16" s="24">
        <f>IF(+E16&gt;0,(+I16-E16)/E16,0)</f>
        <v>-0.5108270284372554</v>
      </c>
      <c r="K16" s="25">
        <f t="shared" si="1"/>
        <v>0.01907781438824572</v>
      </c>
      <c r="L16" s="25">
        <f t="shared" si="2"/>
        <v>0</v>
      </c>
      <c r="M16" s="25">
        <f t="shared" si="3"/>
        <v>0</v>
      </c>
      <c r="N16" s="26">
        <f t="shared" si="4"/>
        <v>0.01833278330200546</v>
      </c>
      <c r="O16" s="25">
        <f t="shared" si="5"/>
        <v>0.004296142865653311</v>
      </c>
      <c r="P16" s="25">
        <f t="shared" si="6"/>
        <v>0</v>
      </c>
      <c r="Q16" s="25">
        <f t="shared" si="7"/>
        <v>0</v>
      </c>
      <c r="R16" s="29">
        <f t="shared" si="8"/>
        <v>0.004274624687952398</v>
      </c>
      <c r="S16"/>
      <c r="T16"/>
      <c r="U16"/>
      <c r="V16"/>
      <c r="W16"/>
    </row>
    <row r="17" spans="1:23" s="52" customFormat="1" ht="15.75" customHeight="1">
      <c r="A17" s="20" t="s">
        <v>50</v>
      </c>
      <c r="B17" s="82">
        <v>4241</v>
      </c>
      <c r="C17" s="83">
        <v>0</v>
      </c>
      <c r="D17" s="83">
        <v>0</v>
      </c>
      <c r="E17" s="21">
        <f t="shared" si="9"/>
        <v>4241</v>
      </c>
      <c r="F17" s="82">
        <v>143792</v>
      </c>
      <c r="G17" s="83">
        <v>0</v>
      </c>
      <c r="H17" s="83">
        <v>0</v>
      </c>
      <c r="I17" s="21">
        <f t="shared" si="10"/>
        <v>143792</v>
      </c>
      <c r="J17" s="24">
        <f aca="true" t="shared" si="11" ref="J17:J23">IF(+E17&gt;0,(+I17-E17)/E17,0)</f>
        <v>32.90521103513322</v>
      </c>
      <c r="K17" s="25">
        <f t="shared" si="1"/>
        <v>0.021108533999621728</v>
      </c>
      <c r="L17" s="25">
        <f t="shared" si="2"/>
        <v>0</v>
      </c>
      <c r="M17" s="25">
        <f t="shared" si="3"/>
        <v>0</v>
      </c>
      <c r="N17" s="26">
        <f t="shared" si="4"/>
        <v>0.020284198795670536</v>
      </c>
      <c r="O17" s="25">
        <f t="shared" si="5"/>
        <v>0.3294671866336112</v>
      </c>
      <c r="P17" s="25">
        <f t="shared" si="6"/>
        <v>0</v>
      </c>
      <c r="Q17" s="25">
        <f t="shared" si="7"/>
        <v>0</v>
      </c>
      <c r="R17" s="29">
        <f t="shared" si="8"/>
        <v>0.32781697766936063</v>
      </c>
      <c r="S17"/>
      <c r="T17"/>
      <c r="U17"/>
      <c r="V17"/>
      <c r="W17"/>
    </row>
    <row r="18" spans="1:23" s="52" customFormat="1" ht="15.75" customHeight="1">
      <c r="A18" s="20" t="s">
        <v>9</v>
      </c>
      <c r="B18" s="82">
        <v>0</v>
      </c>
      <c r="C18" s="83">
        <v>0</v>
      </c>
      <c r="D18" s="83">
        <v>0</v>
      </c>
      <c r="E18" s="21">
        <f t="shared" si="9"/>
        <v>0</v>
      </c>
      <c r="F18" s="82">
        <v>0</v>
      </c>
      <c r="G18" s="83">
        <v>0</v>
      </c>
      <c r="H18" s="83">
        <v>0</v>
      </c>
      <c r="I18" s="21">
        <f t="shared" si="10"/>
        <v>0</v>
      </c>
      <c r="J18" s="24">
        <f>IF(+E18&gt;0,(+I18-E18)/E18,0)</f>
        <v>0</v>
      </c>
      <c r="K18" s="25">
        <f t="shared" si="1"/>
        <v>0</v>
      </c>
      <c r="L18" s="25">
        <f t="shared" si="2"/>
        <v>0</v>
      </c>
      <c r="M18" s="25">
        <f t="shared" si="3"/>
        <v>0</v>
      </c>
      <c r="N18" s="26">
        <f t="shared" si="4"/>
        <v>0</v>
      </c>
      <c r="O18" s="25">
        <f t="shared" si="5"/>
        <v>0</v>
      </c>
      <c r="P18" s="25">
        <f t="shared" si="6"/>
        <v>0</v>
      </c>
      <c r="Q18" s="25">
        <f t="shared" si="7"/>
        <v>0</v>
      </c>
      <c r="R18" s="29">
        <f t="shared" si="8"/>
        <v>0</v>
      </c>
      <c r="S18"/>
      <c r="T18"/>
      <c r="U18"/>
      <c r="V18"/>
      <c r="W18"/>
    </row>
    <row r="19" spans="1:23" s="52" customFormat="1" ht="15.75" customHeight="1">
      <c r="A19" s="20" t="s">
        <v>33</v>
      </c>
      <c r="B19" s="82">
        <v>0</v>
      </c>
      <c r="C19" s="83">
        <v>0</v>
      </c>
      <c r="D19" s="83">
        <v>115</v>
      </c>
      <c r="E19" s="21">
        <f>+C19+B19+D19</f>
        <v>115</v>
      </c>
      <c r="F19" s="82">
        <v>0</v>
      </c>
      <c r="G19" s="83">
        <v>0</v>
      </c>
      <c r="H19" s="83">
        <v>64</v>
      </c>
      <c r="I19" s="21">
        <f t="shared" si="10"/>
        <v>64</v>
      </c>
      <c r="J19" s="24">
        <f>IF(+E19&gt;0,(+I19-E19)/E19,0)</f>
        <v>-0.4434782608695652</v>
      </c>
      <c r="K19" s="25">
        <f t="shared" si="1"/>
        <v>0</v>
      </c>
      <c r="L19" s="25">
        <f t="shared" si="2"/>
        <v>0</v>
      </c>
      <c r="M19" s="25">
        <f t="shared" si="3"/>
        <v>1</v>
      </c>
      <c r="N19" s="26">
        <f t="shared" si="4"/>
        <v>0.000550031327871283</v>
      </c>
      <c r="O19" s="25">
        <f t="shared" si="5"/>
        <v>0</v>
      </c>
      <c r="P19" s="25">
        <f t="shared" si="6"/>
        <v>0</v>
      </c>
      <c r="Q19" s="25">
        <f t="shared" si="7"/>
        <v>1</v>
      </c>
      <c r="R19" s="29">
        <f t="shared" si="8"/>
        <v>0.00014590718934877518</v>
      </c>
      <c r="S19"/>
      <c r="T19"/>
      <c r="U19"/>
      <c r="V19"/>
      <c r="W19"/>
    </row>
    <row r="20" spans="1:23" s="52" customFormat="1" ht="15.75" customHeight="1">
      <c r="A20" s="20" t="s">
        <v>36</v>
      </c>
      <c r="B20" s="82">
        <v>28200</v>
      </c>
      <c r="C20" s="83">
        <v>0</v>
      </c>
      <c r="D20" s="83">
        <v>0</v>
      </c>
      <c r="E20" s="21">
        <f>+C20+B20+D20</f>
        <v>28200</v>
      </c>
      <c r="F20" s="82">
        <v>3912</v>
      </c>
      <c r="G20" s="83">
        <v>0</v>
      </c>
      <c r="H20" s="83">
        <v>0</v>
      </c>
      <c r="I20" s="21">
        <f t="shared" si="10"/>
        <v>3912</v>
      </c>
      <c r="J20" s="24">
        <f>IF(+E20&gt;0,(+I20-E20)/E20,0)</f>
        <v>-0.8612765957446809</v>
      </c>
      <c r="K20" s="25">
        <f t="shared" si="1"/>
        <v>0.14035856137451844</v>
      </c>
      <c r="L20" s="25">
        <f t="shared" si="2"/>
        <v>0</v>
      </c>
      <c r="M20" s="25">
        <f t="shared" si="3"/>
        <v>0</v>
      </c>
      <c r="N20" s="26">
        <f t="shared" si="4"/>
        <v>0.13487724735626247</v>
      </c>
      <c r="O20" s="25">
        <f t="shared" si="5"/>
        <v>0.00896347247489907</v>
      </c>
      <c r="P20" s="25">
        <f t="shared" si="6"/>
        <v>0</v>
      </c>
      <c r="Q20" s="25">
        <f t="shared" si="7"/>
        <v>0</v>
      </c>
      <c r="R20" s="29">
        <f t="shared" si="8"/>
        <v>0.008918576948943883</v>
      </c>
      <c r="S20"/>
      <c r="T20"/>
      <c r="U20"/>
      <c r="V20"/>
      <c r="W20"/>
    </row>
    <row r="21" spans="1:23" s="52" customFormat="1" ht="15.75" customHeight="1">
      <c r="A21" s="20" t="s">
        <v>74</v>
      </c>
      <c r="B21" s="82">
        <v>0</v>
      </c>
      <c r="C21" s="83">
        <v>0</v>
      </c>
      <c r="D21" s="83">
        <v>0</v>
      </c>
      <c r="E21" s="21">
        <f>+C21+B21+D21</f>
        <v>0</v>
      </c>
      <c r="F21" s="82">
        <v>0</v>
      </c>
      <c r="G21" s="83">
        <v>0</v>
      </c>
      <c r="H21" s="83">
        <v>0</v>
      </c>
      <c r="I21" s="21">
        <f t="shared" si="10"/>
        <v>0</v>
      </c>
      <c r="J21" s="24">
        <f>IF(+E21&gt;0,(+I21-E21)/E21,0)</f>
        <v>0</v>
      </c>
      <c r="K21" s="25">
        <f>IF(B$24&gt;0,B21/B$24,0)</f>
        <v>0</v>
      </c>
      <c r="L21" s="25">
        <f>IF(C$24&gt;0,C21/C$24,0)</f>
        <v>0</v>
      </c>
      <c r="M21" s="25">
        <f>+D21/$D$24</f>
        <v>0</v>
      </c>
      <c r="N21" s="26">
        <f>+E21/$E$24</f>
        <v>0</v>
      </c>
      <c r="O21" s="25">
        <f>+F21/$F$24</f>
        <v>0</v>
      </c>
      <c r="P21" s="25">
        <f>IF(G$24&gt;0,G21/G$24,0)</f>
        <v>0</v>
      </c>
      <c r="Q21" s="25">
        <f t="shared" si="7"/>
        <v>0</v>
      </c>
      <c r="R21" s="29">
        <f>+I21/$I$24</f>
        <v>0</v>
      </c>
      <c r="S21"/>
      <c r="T21"/>
      <c r="U21"/>
      <c r="V21"/>
      <c r="W21"/>
    </row>
    <row r="22" spans="1:23" s="52" customFormat="1" ht="15.75" customHeight="1">
      <c r="A22" s="20" t="s">
        <v>29</v>
      </c>
      <c r="B22" s="82">
        <v>0</v>
      </c>
      <c r="C22" s="83">
        <v>0</v>
      </c>
      <c r="D22" s="83">
        <v>0</v>
      </c>
      <c r="E22" s="21">
        <f t="shared" si="9"/>
        <v>0</v>
      </c>
      <c r="F22" s="82">
        <v>0</v>
      </c>
      <c r="G22" s="83">
        <v>0</v>
      </c>
      <c r="H22" s="83">
        <v>0</v>
      </c>
      <c r="I22" s="21">
        <f t="shared" si="10"/>
        <v>0</v>
      </c>
      <c r="J22" s="24">
        <f t="shared" si="11"/>
        <v>0</v>
      </c>
      <c r="K22" s="25">
        <f t="shared" si="1"/>
        <v>0</v>
      </c>
      <c r="L22" s="25">
        <f t="shared" si="2"/>
        <v>0</v>
      </c>
      <c r="M22" s="25">
        <f t="shared" si="3"/>
        <v>0</v>
      </c>
      <c r="N22" s="26">
        <f t="shared" si="4"/>
        <v>0</v>
      </c>
      <c r="O22" s="25">
        <f t="shared" si="5"/>
        <v>0</v>
      </c>
      <c r="P22" s="25">
        <f t="shared" si="6"/>
        <v>0</v>
      </c>
      <c r="Q22" s="25">
        <f t="shared" si="7"/>
        <v>0</v>
      </c>
      <c r="R22" s="29">
        <f t="shared" si="8"/>
        <v>0</v>
      </c>
      <c r="S22"/>
      <c r="T22"/>
      <c r="U22"/>
      <c r="V22"/>
      <c r="W22"/>
    </row>
    <row r="23" spans="1:23" s="52" customFormat="1" ht="15.75" customHeight="1" thickBot="1">
      <c r="A23" s="20" t="s">
        <v>26</v>
      </c>
      <c r="B23" s="82">
        <v>158763</v>
      </c>
      <c r="C23" s="83">
        <v>0</v>
      </c>
      <c r="D23" s="83">
        <v>0</v>
      </c>
      <c r="E23" s="21">
        <f t="shared" si="9"/>
        <v>158763</v>
      </c>
      <c r="F23" s="82">
        <v>271632</v>
      </c>
      <c r="G23" s="83">
        <v>0</v>
      </c>
      <c r="H23" s="83">
        <v>0</v>
      </c>
      <c r="I23" s="21">
        <f t="shared" si="10"/>
        <v>271632</v>
      </c>
      <c r="J23" s="24">
        <f t="shared" si="11"/>
        <v>0.7109276090776818</v>
      </c>
      <c r="K23" s="25">
        <f>IF(B$24&gt;0,B23/B$24,0)</f>
        <v>0.7902037687766905</v>
      </c>
      <c r="L23" s="25">
        <f>IF(C$24&gt;0,C23/C$24,0)</f>
        <v>0</v>
      </c>
      <c r="M23" s="25">
        <f>+D23/$D$24</f>
        <v>0</v>
      </c>
      <c r="N23" s="26">
        <f>+E23/$E$24</f>
        <v>0.759344553972422</v>
      </c>
      <c r="O23" s="25">
        <f>+F23/$F$24</f>
        <v>0.6223839354043416</v>
      </c>
      <c r="P23" s="25">
        <f>IF(G$24&gt;0,G23/G$24,0)</f>
        <v>0</v>
      </c>
      <c r="Q23" s="25">
        <f t="shared" si="7"/>
        <v>0</v>
      </c>
      <c r="R23" s="29">
        <f>+I23/$I$24</f>
        <v>0.6192665883935391</v>
      </c>
      <c r="S23"/>
      <c r="T23"/>
      <c r="U23"/>
      <c r="V23"/>
      <c r="W23"/>
    </row>
    <row r="24" spans="1:18" ht="15.75" customHeight="1" thickBot="1">
      <c r="A24" s="6" t="s">
        <v>10</v>
      </c>
      <c r="B24" s="7">
        <f aca="true" t="shared" si="12" ref="B24:I24">SUM(B9:B23)</f>
        <v>200914</v>
      </c>
      <c r="C24" s="7">
        <f t="shared" si="12"/>
        <v>8050</v>
      </c>
      <c r="D24" s="7">
        <f t="shared" si="12"/>
        <v>115</v>
      </c>
      <c r="E24" s="7">
        <f t="shared" si="12"/>
        <v>209079</v>
      </c>
      <c r="F24" s="14">
        <f t="shared" si="12"/>
        <v>436438</v>
      </c>
      <c r="G24" s="7">
        <f t="shared" si="12"/>
        <v>2133</v>
      </c>
      <c r="H24" s="7">
        <f t="shared" si="12"/>
        <v>64</v>
      </c>
      <c r="I24" s="7">
        <f t="shared" si="12"/>
        <v>438635</v>
      </c>
      <c r="J24" s="9">
        <f>IF(+E24&gt;0,(+I24-E24)/E24,0)</f>
        <v>1.0979390565288718</v>
      </c>
      <c r="K24" s="10">
        <f aca="true" t="shared" si="13" ref="K24:R24">SUM(K9:K23)</f>
        <v>1</v>
      </c>
      <c r="L24" s="10">
        <f t="shared" si="13"/>
        <v>1</v>
      </c>
      <c r="M24" s="10">
        <f t="shared" si="13"/>
        <v>1</v>
      </c>
      <c r="N24" s="11">
        <f t="shared" si="13"/>
        <v>1</v>
      </c>
      <c r="O24" s="10">
        <f t="shared" si="13"/>
        <v>1</v>
      </c>
      <c r="P24" s="10">
        <f t="shared" si="13"/>
        <v>1</v>
      </c>
      <c r="Q24" s="10">
        <f t="shared" si="13"/>
        <v>1</v>
      </c>
      <c r="R24" s="12">
        <f t="shared" si="13"/>
        <v>1</v>
      </c>
    </row>
    <row r="25" spans="1:23" ht="15.75" customHeight="1">
      <c r="A25" s="2" t="s">
        <v>47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5.75" customHeight="1">
      <c r="A26" s="8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5.75" customHeight="1">
      <c r="A29" s="1"/>
      <c r="B29" s="2" t="s">
        <v>70</v>
      </c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.75" customHeight="1" thickBot="1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.75" customHeight="1">
      <c r="A31" s="30" t="s">
        <v>18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69"/>
      <c r="S31" s="1"/>
      <c r="T31" s="1"/>
      <c r="U31" s="1"/>
      <c r="V31" s="1"/>
      <c r="W31" s="1"/>
    </row>
    <row r="32" spans="1:18" ht="15.75" customHeight="1">
      <c r="A32" s="37"/>
      <c r="B32" s="34"/>
      <c r="C32" s="68"/>
      <c r="D32" s="34" t="s">
        <v>56</v>
      </c>
      <c r="E32" s="34"/>
      <c r="F32" s="34"/>
      <c r="G32" s="34"/>
      <c r="H32" s="34"/>
      <c r="I32" s="34"/>
      <c r="J32" s="35"/>
      <c r="K32" s="34"/>
      <c r="L32" s="34" t="s">
        <v>42</v>
      </c>
      <c r="M32" s="34"/>
      <c r="N32" s="34"/>
      <c r="O32" s="34"/>
      <c r="P32" s="34"/>
      <c r="Q32" s="34"/>
      <c r="R32" s="49"/>
    </row>
    <row r="33" spans="1:18" ht="15.75" customHeight="1">
      <c r="A33" s="37"/>
      <c r="B33" s="34"/>
      <c r="C33" s="34">
        <f>+C7</f>
        <v>2012</v>
      </c>
      <c r="D33" s="34"/>
      <c r="E33" s="38"/>
      <c r="F33" s="34"/>
      <c r="G33" s="34">
        <f>+G7</f>
        <v>2013</v>
      </c>
      <c r="H33" s="34"/>
      <c r="I33" s="34"/>
      <c r="J33" s="39" t="s">
        <v>6</v>
      </c>
      <c r="K33" s="34"/>
      <c r="L33" s="34">
        <f>+C33</f>
        <v>2012</v>
      </c>
      <c r="M33" s="34"/>
      <c r="N33" s="38"/>
      <c r="O33" s="34"/>
      <c r="P33" s="34">
        <f>+G33</f>
        <v>2013</v>
      </c>
      <c r="Q33" s="34"/>
      <c r="R33" s="49"/>
    </row>
    <row r="34" spans="1:18" ht="15.75" customHeight="1" thickBot="1">
      <c r="A34" s="40" t="s">
        <v>1</v>
      </c>
      <c r="B34" s="43" t="s">
        <v>52</v>
      </c>
      <c r="C34" s="43" t="s">
        <v>51</v>
      </c>
      <c r="D34" s="43" t="s">
        <v>37</v>
      </c>
      <c r="E34" s="44" t="s">
        <v>5</v>
      </c>
      <c r="F34" s="43" t="s">
        <v>52</v>
      </c>
      <c r="G34" s="43" t="s">
        <v>51</v>
      </c>
      <c r="H34" s="43" t="s">
        <v>37</v>
      </c>
      <c r="I34" s="43" t="s">
        <v>5</v>
      </c>
      <c r="J34" s="45" t="s">
        <v>7</v>
      </c>
      <c r="K34" s="43" t="s">
        <v>52</v>
      </c>
      <c r="L34" s="43" t="s">
        <v>51</v>
      </c>
      <c r="M34" s="43" t="s">
        <v>37</v>
      </c>
      <c r="N34" s="44" t="s">
        <v>5</v>
      </c>
      <c r="O34" s="43" t="s">
        <v>52</v>
      </c>
      <c r="P34" s="43" t="s">
        <v>51</v>
      </c>
      <c r="Q34" s="43" t="s">
        <v>37</v>
      </c>
      <c r="R34" s="50" t="s">
        <v>5</v>
      </c>
    </row>
    <row r="35" spans="1:18" ht="15.75" customHeight="1" thickTop="1">
      <c r="A35" s="20" t="str">
        <f>+A9</f>
        <v>Aurigen</v>
      </c>
      <c r="B35" s="82">
        <v>0</v>
      </c>
      <c r="C35" s="83">
        <v>8050</v>
      </c>
      <c r="D35" s="83">
        <v>0</v>
      </c>
      <c r="E35" s="21">
        <f aca="true" t="shared" si="14" ref="E35:E42">+C35+B35+D35</f>
        <v>8050</v>
      </c>
      <c r="F35" s="82">
        <v>4927</v>
      </c>
      <c r="G35" s="83">
        <v>2133</v>
      </c>
      <c r="H35" s="83">
        <v>0</v>
      </c>
      <c r="I35" s="21">
        <f aca="true" t="shared" si="15" ref="I35:I42">+G35+F35+H35</f>
        <v>7060</v>
      </c>
      <c r="J35" s="24">
        <f aca="true" t="shared" si="16" ref="J35:J41">IF(+E35&gt;0,(+I35-E35)/E35,0)</f>
        <v>-0.12298136645962733</v>
      </c>
      <c r="K35" s="25">
        <f aca="true" t="shared" si="17" ref="K35:K49">+B35/$B$50</f>
        <v>0</v>
      </c>
      <c r="L35" s="25">
        <f aca="true" t="shared" si="18" ref="L35:L49">+C35/$C$50</f>
        <v>0.005674148789573664</v>
      </c>
      <c r="M35" s="25">
        <f aca="true" t="shared" si="19" ref="M35:M49">+D35/$D$50</f>
        <v>0</v>
      </c>
      <c r="N35" s="26">
        <f aca="true" t="shared" si="20" ref="N35:N49">+E35/$E$50</f>
        <v>0.003964859035716731</v>
      </c>
      <c r="O35" s="25">
        <f aca="true" t="shared" si="21" ref="O35:O49">+F35/$F$50</f>
        <v>0.007627832376564426</v>
      </c>
      <c r="P35" s="25">
        <f aca="true" t="shared" si="22" ref="P35:P49">+G35/$G$50</f>
        <v>0.001407449784131647</v>
      </c>
      <c r="Q35" s="25">
        <f aca="true" t="shared" si="23" ref="Q35:Q49">+H35/$H$50</f>
        <v>0</v>
      </c>
      <c r="R35" s="29">
        <f aca="true" t="shared" si="24" ref="R35:R49">+I35/$I$50</f>
        <v>0.0031682905277537316</v>
      </c>
    </row>
    <row r="36" spans="1:18" ht="15.75" customHeight="1">
      <c r="A36" s="20" t="str">
        <f>+A10</f>
        <v>Berkshire Hathaway Group (Sun)</v>
      </c>
      <c r="B36" s="82">
        <v>0</v>
      </c>
      <c r="C36" s="83">
        <v>0</v>
      </c>
      <c r="D36" s="83">
        <v>65894</v>
      </c>
      <c r="E36" s="21">
        <f>+C36+B36+D36</f>
        <v>65894</v>
      </c>
      <c r="F36" s="82">
        <v>0</v>
      </c>
      <c r="G36" s="83">
        <v>0</v>
      </c>
      <c r="H36" s="83">
        <v>66836</v>
      </c>
      <c r="I36" s="21">
        <f>+G36+F36+H36</f>
        <v>66836</v>
      </c>
      <c r="J36" s="24">
        <f>IF(+E36&gt;0,(+I36-E36)/E36,0)</f>
        <v>0.01429568701247458</v>
      </c>
      <c r="K36" s="25">
        <f>+B36/$B$50</f>
        <v>0</v>
      </c>
      <c r="L36" s="25">
        <f>+C36/$C$50</f>
        <v>0</v>
      </c>
      <c r="M36" s="25">
        <f>+D36/$D$50</f>
        <v>0.9982578133284855</v>
      </c>
      <c r="N36" s="26">
        <f>+E36/$E$50</f>
        <v>0.03245471072043705</v>
      </c>
      <c r="O36" s="25">
        <f>+F36/$F$50</f>
        <v>0</v>
      </c>
      <c r="P36" s="25">
        <f>+G36/$G$50</f>
        <v>0</v>
      </c>
      <c r="Q36" s="25">
        <f>+H36/$H$50</f>
        <v>0.9990433482810165</v>
      </c>
      <c r="R36" s="29">
        <f>+I36/$I$50</f>
        <v>0.029993748684553595</v>
      </c>
    </row>
    <row r="37" spans="1:18" ht="15.75" customHeight="1">
      <c r="A37" s="20" t="str">
        <f aca="true" t="shared" si="25" ref="A37:A42">+A11</f>
        <v>Canada Life </v>
      </c>
      <c r="B37" s="82">
        <v>950</v>
      </c>
      <c r="C37" s="83">
        <v>896551</v>
      </c>
      <c r="D37" s="83">
        <v>0</v>
      </c>
      <c r="E37" s="21">
        <f t="shared" si="14"/>
        <v>897501</v>
      </c>
      <c r="F37" s="82">
        <v>998</v>
      </c>
      <c r="G37" s="83">
        <v>955951</v>
      </c>
      <c r="H37" s="83">
        <v>0</v>
      </c>
      <c r="I37" s="21">
        <f t="shared" si="15"/>
        <v>956949</v>
      </c>
      <c r="J37" s="24">
        <f t="shared" si="16"/>
        <v>0.06623725210334028</v>
      </c>
      <c r="K37" s="25">
        <f t="shared" si="17"/>
        <v>0.0017411608594370001</v>
      </c>
      <c r="L37" s="25">
        <f t="shared" si="18"/>
        <v>0.6319458101169015</v>
      </c>
      <c r="M37" s="25">
        <f t="shared" si="19"/>
        <v>0</v>
      </c>
      <c r="N37" s="26">
        <f t="shared" si="20"/>
        <v>0.44204533533103124</v>
      </c>
      <c r="O37" s="25">
        <f t="shared" si="21"/>
        <v>0.0015450734142097213</v>
      </c>
      <c r="P37" s="25">
        <f t="shared" si="22"/>
        <v>0.6307796664746517</v>
      </c>
      <c r="Q37" s="25">
        <f t="shared" si="23"/>
        <v>0</v>
      </c>
      <c r="R37" s="29">
        <f t="shared" si="24"/>
        <v>0.42944652298065233</v>
      </c>
    </row>
    <row r="38" spans="1:18" ht="15.75" customHeight="1">
      <c r="A38" s="20" t="str">
        <f t="shared" si="25"/>
        <v>Employers Re. Corp. </v>
      </c>
      <c r="B38" s="82">
        <v>0</v>
      </c>
      <c r="C38" s="83">
        <v>0</v>
      </c>
      <c r="D38" s="83">
        <v>0</v>
      </c>
      <c r="E38" s="21">
        <f t="shared" si="14"/>
        <v>0</v>
      </c>
      <c r="F38" s="82">
        <v>0</v>
      </c>
      <c r="G38" s="83">
        <v>0</v>
      </c>
      <c r="H38" s="83">
        <v>0</v>
      </c>
      <c r="I38" s="21">
        <f t="shared" si="15"/>
        <v>0</v>
      </c>
      <c r="J38" s="24">
        <f t="shared" si="16"/>
        <v>0</v>
      </c>
      <c r="K38" s="25">
        <f t="shared" si="17"/>
        <v>0</v>
      </c>
      <c r="L38" s="25">
        <f t="shared" si="18"/>
        <v>0</v>
      </c>
      <c r="M38" s="25">
        <f t="shared" si="19"/>
        <v>0</v>
      </c>
      <c r="N38" s="26">
        <f t="shared" si="20"/>
        <v>0</v>
      </c>
      <c r="O38" s="25">
        <f t="shared" si="21"/>
        <v>0</v>
      </c>
      <c r="P38" s="25">
        <f t="shared" si="22"/>
        <v>0</v>
      </c>
      <c r="Q38" s="25">
        <f t="shared" si="23"/>
        <v>0</v>
      </c>
      <c r="R38" s="29">
        <f t="shared" si="24"/>
        <v>0</v>
      </c>
    </row>
    <row r="39" spans="1:18" ht="15.75" customHeight="1">
      <c r="A39" s="20" t="str">
        <f t="shared" si="25"/>
        <v>General Re Life</v>
      </c>
      <c r="B39" s="82">
        <v>21624</v>
      </c>
      <c r="C39" s="83">
        <v>0</v>
      </c>
      <c r="D39" s="83">
        <v>0</v>
      </c>
      <c r="E39" s="21">
        <f t="shared" si="14"/>
        <v>21624</v>
      </c>
      <c r="F39" s="82">
        <v>24257</v>
      </c>
      <c r="G39" s="83">
        <v>0</v>
      </c>
      <c r="H39" s="83">
        <v>0</v>
      </c>
      <c r="I39" s="21">
        <f t="shared" si="15"/>
        <v>24257</v>
      </c>
      <c r="J39" s="24">
        <f t="shared" si="16"/>
        <v>0.12176285608583055</v>
      </c>
      <c r="K39" s="25">
        <f t="shared" si="17"/>
        <v>0.03963248676259547</v>
      </c>
      <c r="L39" s="25">
        <f t="shared" si="18"/>
        <v>0</v>
      </c>
      <c r="M39" s="25">
        <f t="shared" si="19"/>
        <v>0</v>
      </c>
      <c r="N39" s="26">
        <f t="shared" si="20"/>
        <v>0.01065044866935883</v>
      </c>
      <c r="O39" s="25">
        <f t="shared" si="21"/>
        <v>0.03755395371591704</v>
      </c>
      <c r="P39" s="25">
        <f t="shared" si="22"/>
        <v>0</v>
      </c>
      <c r="Q39" s="25">
        <f t="shared" si="23"/>
        <v>0</v>
      </c>
      <c r="R39" s="29">
        <f t="shared" si="24"/>
        <v>0.010885725684379923</v>
      </c>
    </row>
    <row r="40" spans="1:18" ht="15.75" customHeight="1">
      <c r="A40" s="20" t="str">
        <f t="shared" si="25"/>
        <v>Generali USA Life Re</v>
      </c>
      <c r="B40" s="82">
        <v>16201</v>
      </c>
      <c r="C40" s="83">
        <v>47839</v>
      </c>
      <c r="D40" s="83">
        <v>0</v>
      </c>
      <c r="E40" s="21">
        <f t="shared" si="14"/>
        <v>64040</v>
      </c>
      <c r="F40" s="94" t="s">
        <v>73</v>
      </c>
      <c r="G40" s="95"/>
      <c r="H40" s="95"/>
      <c r="I40" s="96"/>
      <c r="J40" s="24">
        <f t="shared" si="16"/>
        <v>-1</v>
      </c>
      <c r="K40" s="25">
        <f t="shared" si="17"/>
        <v>0.0296932074565672</v>
      </c>
      <c r="L40" s="25">
        <f t="shared" si="18"/>
        <v>0.03371995080054838</v>
      </c>
      <c r="M40" s="25">
        <f t="shared" si="19"/>
        <v>0</v>
      </c>
      <c r="N40" s="26">
        <f t="shared" si="20"/>
        <v>0.031541561819540306</v>
      </c>
      <c r="O40" s="25">
        <v>0</v>
      </c>
      <c r="P40" s="25">
        <f t="shared" si="22"/>
        <v>0</v>
      </c>
      <c r="Q40" s="25">
        <f t="shared" si="23"/>
        <v>0</v>
      </c>
      <c r="R40" s="29">
        <f t="shared" si="24"/>
        <v>0</v>
      </c>
    </row>
    <row r="41" spans="1:18" ht="15.75" customHeight="1">
      <c r="A41" s="20" t="str">
        <f t="shared" si="25"/>
        <v>Group Reinsurance Plus (Hartford)</v>
      </c>
      <c r="B41" s="82">
        <v>32590</v>
      </c>
      <c r="C41" s="83">
        <v>0</v>
      </c>
      <c r="D41" s="83">
        <v>0</v>
      </c>
      <c r="E41" s="21">
        <f t="shared" si="14"/>
        <v>32590</v>
      </c>
      <c r="F41" s="82">
        <v>33100</v>
      </c>
      <c r="G41" s="83">
        <v>0</v>
      </c>
      <c r="H41" s="83">
        <v>0</v>
      </c>
      <c r="I41" s="21">
        <f t="shared" si="15"/>
        <v>33100</v>
      </c>
      <c r="J41" s="24">
        <f t="shared" si="16"/>
        <v>0.01564897207732433</v>
      </c>
      <c r="K41" s="25">
        <f t="shared" si="17"/>
        <v>0.05973098148321246</v>
      </c>
      <c r="L41" s="25">
        <f t="shared" si="18"/>
        <v>0</v>
      </c>
      <c r="M41" s="25">
        <f t="shared" si="19"/>
        <v>0</v>
      </c>
      <c r="N41" s="26">
        <f t="shared" si="20"/>
        <v>0.016051522481243263</v>
      </c>
      <c r="O41" s="25">
        <f t="shared" si="21"/>
        <v>0.05124441884803785</v>
      </c>
      <c r="P41" s="25">
        <f t="shared" si="22"/>
        <v>0</v>
      </c>
      <c r="Q41" s="25">
        <f t="shared" si="23"/>
        <v>0</v>
      </c>
      <c r="R41" s="29">
        <f t="shared" si="24"/>
        <v>0.01485416663861877</v>
      </c>
    </row>
    <row r="42" spans="1:18" ht="15.75" customHeight="1">
      <c r="A42" s="20" t="str">
        <f t="shared" si="25"/>
        <v>Hannover Life Re</v>
      </c>
      <c r="B42" s="82">
        <v>5800</v>
      </c>
      <c r="C42" s="83">
        <v>463947</v>
      </c>
      <c r="D42" s="83">
        <v>0</v>
      </c>
      <c r="E42" s="21">
        <f t="shared" si="14"/>
        <v>469747</v>
      </c>
      <c r="F42" s="82">
        <v>7095</v>
      </c>
      <c r="G42" s="83">
        <v>513135</v>
      </c>
      <c r="H42" s="83">
        <v>0</v>
      </c>
      <c r="I42" s="21">
        <f t="shared" si="15"/>
        <v>520230</v>
      </c>
      <c r="J42" s="24">
        <f aca="true" t="shared" si="26" ref="J42:J50">IF(+E42&gt;0,(+I42-E42)/E42,0)</f>
        <v>0.10746848835649829</v>
      </c>
      <c r="K42" s="25">
        <f t="shared" si="17"/>
        <v>0.010630245247089054</v>
      </c>
      <c r="L42" s="25">
        <f t="shared" si="18"/>
        <v>0.3270191687548239</v>
      </c>
      <c r="M42" s="25">
        <f t="shared" si="19"/>
        <v>0</v>
      </c>
      <c r="N42" s="26">
        <f t="shared" si="20"/>
        <v>0.23136405434171767</v>
      </c>
      <c r="O42" s="25">
        <f t="shared" si="21"/>
        <v>0.010984264402623218</v>
      </c>
      <c r="P42" s="25">
        <f t="shared" si="22"/>
        <v>0.33858966009394875</v>
      </c>
      <c r="Q42" s="25">
        <f t="shared" si="23"/>
        <v>0</v>
      </c>
      <c r="R42" s="29">
        <f t="shared" si="24"/>
        <v>0.2334617253899892</v>
      </c>
    </row>
    <row r="43" spans="1:18" ht="15.75" customHeight="1">
      <c r="A43" s="20" t="str">
        <f>+A17</f>
        <v>Munich Re (US)</v>
      </c>
      <c r="B43" s="82">
        <v>39919</v>
      </c>
      <c r="C43" s="83">
        <v>0</v>
      </c>
      <c r="D43" s="83">
        <v>0</v>
      </c>
      <c r="E43" s="21">
        <f aca="true" t="shared" si="27" ref="E43:E49">+C43+B43+D43</f>
        <v>39919</v>
      </c>
      <c r="F43" s="82">
        <v>170452</v>
      </c>
      <c r="G43" s="83">
        <v>0</v>
      </c>
      <c r="H43" s="83">
        <v>0</v>
      </c>
      <c r="I43" s="21">
        <f aca="true" t="shared" si="28" ref="I43:I49">+G43+F43+H43</f>
        <v>170452</v>
      </c>
      <c r="J43" s="24">
        <f t="shared" si="26"/>
        <v>3.2699466419499488</v>
      </c>
      <c r="K43" s="25">
        <f t="shared" si="17"/>
        <v>0.07316357931354275</v>
      </c>
      <c r="L43" s="25">
        <f t="shared" si="18"/>
        <v>0</v>
      </c>
      <c r="M43" s="25">
        <f t="shared" si="19"/>
        <v>0</v>
      </c>
      <c r="N43" s="26">
        <f t="shared" si="20"/>
        <v>0.019661268055500145</v>
      </c>
      <c r="O43" s="25">
        <f t="shared" si="21"/>
        <v>0.2638886308605966</v>
      </c>
      <c r="P43" s="25">
        <f t="shared" si="22"/>
        <v>0</v>
      </c>
      <c r="Q43" s="25">
        <f t="shared" si="23"/>
        <v>0</v>
      </c>
      <c r="R43" s="29">
        <f t="shared" si="24"/>
        <v>0.0764931242261585</v>
      </c>
    </row>
    <row r="44" spans="1:18" ht="15.75" customHeight="1">
      <c r="A44" s="20" t="str">
        <f>+A18</f>
        <v>Optimum Re (US)</v>
      </c>
      <c r="B44" s="82">
        <v>12036</v>
      </c>
      <c r="C44" s="83">
        <v>0</v>
      </c>
      <c r="D44" s="83">
        <v>0</v>
      </c>
      <c r="E44" s="21">
        <f t="shared" si="27"/>
        <v>12036</v>
      </c>
      <c r="F44" s="82">
        <v>3926</v>
      </c>
      <c r="G44" s="83">
        <v>0</v>
      </c>
      <c r="H44" s="83">
        <v>0</v>
      </c>
      <c r="I44" s="21">
        <f t="shared" si="28"/>
        <v>3926</v>
      </c>
      <c r="J44" s="24">
        <f t="shared" si="26"/>
        <v>-0.673811897640412</v>
      </c>
      <c r="K44" s="25">
        <f t="shared" si="17"/>
        <v>0.022059591688614457</v>
      </c>
      <c r="L44" s="25">
        <f t="shared" si="18"/>
        <v>0</v>
      </c>
      <c r="M44" s="25">
        <f t="shared" si="19"/>
        <v>0</v>
      </c>
      <c r="N44" s="26">
        <f t="shared" si="20"/>
        <v>0.005928079919737463</v>
      </c>
      <c r="O44" s="25">
        <f t="shared" si="21"/>
        <v>0.006078114453093553</v>
      </c>
      <c r="P44" s="25">
        <f t="shared" si="22"/>
        <v>0</v>
      </c>
      <c r="Q44" s="25">
        <f t="shared" si="23"/>
        <v>0</v>
      </c>
      <c r="R44" s="29">
        <f t="shared" si="24"/>
        <v>0.0017618567439038454</v>
      </c>
    </row>
    <row r="45" spans="1:18" ht="15.75" customHeight="1">
      <c r="A45" s="20" t="str">
        <f>+A19</f>
        <v>Pacific Life</v>
      </c>
      <c r="B45" s="82">
        <v>0</v>
      </c>
      <c r="C45" s="83">
        <v>0</v>
      </c>
      <c r="D45" s="83">
        <v>115</v>
      </c>
      <c r="E45" s="21">
        <f t="shared" si="27"/>
        <v>115</v>
      </c>
      <c r="F45" s="82"/>
      <c r="G45" s="83">
        <v>0</v>
      </c>
      <c r="H45" s="83">
        <v>64</v>
      </c>
      <c r="I45" s="21">
        <f t="shared" si="28"/>
        <v>64</v>
      </c>
      <c r="J45" s="24">
        <f t="shared" si="26"/>
        <v>-0.4434782608695652</v>
      </c>
      <c r="K45" s="25">
        <f t="shared" si="17"/>
        <v>0</v>
      </c>
      <c r="L45" s="25">
        <f t="shared" si="18"/>
        <v>0</v>
      </c>
      <c r="M45" s="25">
        <f t="shared" si="19"/>
        <v>0.0017421866715144904</v>
      </c>
      <c r="N45" s="26">
        <f t="shared" si="20"/>
        <v>5.664084336738187E-05</v>
      </c>
      <c r="O45" s="25">
        <f t="shared" si="21"/>
        <v>0</v>
      </c>
      <c r="P45" s="25">
        <f t="shared" si="22"/>
        <v>0</v>
      </c>
      <c r="Q45" s="25">
        <f t="shared" si="23"/>
        <v>0.0009566517189835576</v>
      </c>
      <c r="R45" s="29">
        <f t="shared" si="24"/>
        <v>2.872104727708765E-05</v>
      </c>
    </row>
    <row r="46" spans="1:18" ht="15.75" customHeight="1">
      <c r="A46" s="20" t="str">
        <f>+A20</f>
        <v>RGA Re. Company</v>
      </c>
      <c r="B46" s="82">
        <v>85900</v>
      </c>
      <c r="C46" s="83">
        <v>0</v>
      </c>
      <c r="D46" s="83">
        <v>0</v>
      </c>
      <c r="E46" s="21">
        <f t="shared" si="27"/>
        <v>85900</v>
      </c>
      <c r="F46" s="82">
        <v>93882</v>
      </c>
      <c r="G46" s="83">
        <v>0</v>
      </c>
      <c r="H46" s="83">
        <v>0</v>
      </c>
      <c r="I46" s="21">
        <f t="shared" si="28"/>
        <v>93882</v>
      </c>
      <c r="J46" s="24">
        <f t="shared" si="26"/>
        <v>0.0929220023282887</v>
      </c>
      <c r="K46" s="25">
        <f t="shared" si="17"/>
        <v>0.15743759771119822</v>
      </c>
      <c r="L46" s="25">
        <f t="shared" si="18"/>
        <v>0</v>
      </c>
      <c r="M46" s="25">
        <f t="shared" si="19"/>
        <v>0</v>
      </c>
      <c r="N46" s="26">
        <f t="shared" si="20"/>
        <v>0.04230824735007046</v>
      </c>
      <c r="O46" s="25">
        <f t="shared" si="21"/>
        <v>0.145345272818474</v>
      </c>
      <c r="P46" s="25">
        <f t="shared" si="22"/>
        <v>0</v>
      </c>
      <c r="Q46" s="25">
        <f t="shared" si="23"/>
        <v>0</v>
      </c>
      <c r="R46" s="29">
        <f t="shared" si="24"/>
        <v>0.04213108375730536</v>
      </c>
    </row>
    <row r="47" spans="1:18" ht="15.75" customHeight="1">
      <c r="A47" s="20" t="s">
        <v>74</v>
      </c>
      <c r="B47" s="82">
        <v>0</v>
      </c>
      <c r="C47" s="83">
        <v>0</v>
      </c>
      <c r="D47" s="83">
        <v>0</v>
      </c>
      <c r="E47" s="21">
        <f>+C47+B47+D47</f>
        <v>0</v>
      </c>
      <c r="F47" s="82">
        <v>14099</v>
      </c>
      <c r="G47" s="83">
        <v>43266</v>
      </c>
      <c r="H47" s="83">
        <v>0</v>
      </c>
      <c r="I47" s="21">
        <f>+G47+F47+H47</f>
        <v>57365</v>
      </c>
      <c r="J47" s="24">
        <f>IF(+E47&gt;0,(+I47-E47)/E47,0)</f>
        <v>0</v>
      </c>
      <c r="K47" s="25">
        <f>+B47/$B$50</f>
        <v>0</v>
      </c>
      <c r="L47" s="25">
        <f>+C47/$C$50</f>
        <v>0</v>
      </c>
      <c r="M47" s="25">
        <f>+D47/$D$50</f>
        <v>0</v>
      </c>
      <c r="N47" s="26">
        <f>+E47/$E$50</f>
        <v>0</v>
      </c>
      <c r="O47" s="25">
        <f>+F47/$F$50</f>
        <v>0.021827645357658177</v>
      </c>
      <c r="P47" s="25">
        <f>+G47/$G$50</f>
        <v>0.028548861866028993</v>
      </c>
      <c r="Q47" s="25">
        <f>+H47/$H$50</f>
        <v>0</v>
      </c>
      <c r="R47" s="29">
        <f>+I47/$I$50</f>
        <v>0.02574348245390833</v>
      </c>
    </row>
    <row r="48" spans="1:18" ht="15.75" customHeight="1">
      <c r="A48" s="20" t="str">
        <f>+A22</f>
        <v>Scottish Re</v>
      </c>
      <c r="B48" s="82">
        <v>0</v>
      </c>
      <c r="C48" s="83">
        <v>2328</v>
      </c>
      <c r="D48" s="83">
        <v>0</v>
      </c>
      <c r="E48" s="21">
        <f t="shared" si="27"/>
        <v>2328</v>
      </c>
      <c r="F48" s="82">
        <v>0</v>
      </c>
      <c r="G48" s="83">
        <v>1022</v>
      </c>
      <c r="H48" s="83">
        <v>0</v>
      </c>
      <c r="I48" s="21">
        <f t="shared" si="28"/>
        <v>1022</v>
      </c>
      <c r="J48" s="24">
        <f t="shared" si="26"/>
        <v>-0.5609965635738832</v>
      </c>
      <c r="K48" s="25">
        <f t="shared" si="17"/>
        <v>0</v>
      </c>
      <c r="L48" s="25">
        <f t="shared" si="18"/>
        <v>0.0016409215381524831</v>
      </c>
      <c r="M48" s="25">
        <f t="shared" si="19"/>
        <v>0</v>
      </c>
      <c r="N48" s="26">
        <f t="shared" si="20"/>
        <v>0.001146607681384913</v>
      </c>
      <c r="O48" s="25">
        <f t="shared" si="21"/>
        <v>0</v>
      </c>
      <c r="P48" s="25">
        <f t="shared" si="22"/>
        <v>0.0006743617812388857</v>
      </c>
      <c r="Q48" s="25">
        <f t="shared" si="23"/>
        <v>0</v>
      </c>
      <c r="R48" s="29">
        <f t="shared" si="24"/>
        <v>0.0004586392237059934</v>
      </c>
    </row>
    <row r="49" spans="1:18" ht="15.75" customHeight="1" thickBot="1">
      <c r="A49" s="20" t="str">
        <f>+A23</f>
        <v>Swiss Re </v>
      </c>
      <c r="B49" s="82">
        <v>330593</v>
      </c>
      <c r="C49" s="83">
        <v>0</v>
      </c>
      <c r="D49" s="83">
        <v>0</v>
      </c>
      <c r="E49" s="21">
        <f t="shared" si="27"/>
        <v>330593</v>
      </c>
      <c r="F49" s="82">
        <v>293188</v>
      </c>
      <c r="G49" s="83">
        <v>0</v>
      </c>
      <c r="H49" s="83">
        <v>0</v>
      </c>
      <c r="I49" s="21">
        <f t="shared" si="28"/>
        <v>293188</v>
      </c>
      <c r="J49" s="24">
        <f t="shared" si="26"/>
        <v>-0.11314516641308195</v>
      </c>
      <c r="K49" s="25">
        <f t="shared" si="17"/>
        <v>0.6059111494777434</v>
      </c>
      <c r="L49" s="25">
        <f t="shared" si="18"/>
        <v>0</v>
      </c>
      <c r="M49" s="25">
        <f t="shared" si="19"/>
        <v>0</v>
      </c>
      <c r="N49" s="26">
        <f t="shared" si="20"/>
        <v>0.16282666375089455</v>
      </c>
      <c r="O49" s="25">
        <f t="shared" si="21"/>
        <v>0.4539047937528254</v>
      </c>
      <c r="P49" s="25">
        <f t="shared" si="22"/>
        <v>0</v>
      </c>
      <c r="Q49" s="25">
        <f t="shared" si="23"/>
        <v>0</v>
      </c>
      <c r="R49" s="29">
        <f t="shared" si="24"/>
        <v>0.13157291264179335</v>
      </c>
    </row>
    <row r="50" spans="1:18" ht="15.75" customHeight="1" thickBot="1">
      <c r="A50" s="6" t="s">
        <v>10</v>
      </c>
      <c r="B50" s="7">
        <f aca="true" t="shared" si="29" ref="B50:I50">SUM(B35:B49)</f>
        <v>545613</v>
      </c>
      <c r="C50" s="7">
        <f t="shared" si="29"/>
        <v>1418715</v>
      </c>
      <c r="D50" s="7">
        <f t="shared" si="29"/>
        <v>66009</v>
      </c>
      <c r="E50" s="7">
        <f t="shared" si="29"/>
        <v>2030337</v>
      </c>
      <c r="F50" s="14">
        <f t="shared" si="29"/>
        <v>645924</v>
      </c>
      <c r="G50" s="7">
        <f t="shared" si="29"/>
        <v>1515507</v>
      </c>
      <c r="H50" s="7">
        <f t="shared" si="29"/>
        <v>66900</v>
      </c>
      <c r="I50" s="7">
        <f t="shared" si="29"/>
        <v>2228331</v>
      </c>
      <c r="J50" s="9">
        <f t="shared" si="26"/>
        <v>0.09751780123201222</v>
      </c>
      <c r="K50" s="10">
        <f aca="true" t="shared" si="30" ref="K50:R50">SUM(K35:K49)</f>
        <v>1</v>
      </c>
      <c r="L50" s="10">
        <f t="shared" si="30"/>
        <v>0.9999999999999999</v>
      </c>
      <c r="M50" s="10">
        <f t="shared" si="30"/>
        <v>1</v>
      </c>
      <c r="N50" s="11">
        <f t="shared" si="30"/>
        <v>1</v>
      </c>
      <c r="O50" s="10">
        <f t="shared" si="30"/>
        <v>1</v>
      </c>
      <c r="P50" s="10">
        <f t="shared" si="30"/>
        <v>1</v>
      </c>
      <c r="Q50" s="10">
        <f t="shared" si="30"/>
        <v>1</v>
      </c>
      <c r="R50" s="12">
        <f t="shared" si="30"/>
        <v>1</v>
      </c>
    </row>
  </sheetData>
  <sheetProtection/>
  <mergeCells count="2">
    <mergeCell ref="F40:I40"/>
    <mergeCell ref="F14:I14"/>
  </mergeCells>
  <printOptions/>
  <pageMargins left="0.75" right="0.75" top="1" bottom="1" header="0.5" footer="0.5"/>
  <pageSetup fitToHeight="1" fitToWidth="1" horizontalDpi="600" verticalDpi="600" orientation="landscape" scale="61" r:id="rId1"/>
  <ignoredErrors>
    <ignoredError sqref="J50 J2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"/>
  <sheetViews>
    <sheetView zoomScalePageLayoutView="0" workbookViewId="0" topLeftCell="A13">
      <selection activeCell="G26" sqref="G26"/>
    </sheetView>
  </sheetViews>
  <sheetFormatPr defaultColWidth="9.140625" defaultRowHeight="15.75" customHeight="1"/>
  <cols>
    <col min="1" max="1" width="33.28125" style="0" customWidth="1"/>
    <col min="2" max="2" width="11.7109375" style="0" customWidth="1"/>
    <col min="3" max="3" width="10.140625" style="0" customWidth="1"/>
    <col min="5" max="5" width="10.421875" style="0" customWidth="1"/>
    <col min="6" max="6" width="10.140625" style="0" customWidth="1"/>
    <col min="7" max="7" width="9.8515625" style="0" bestFit="1" customWidth="1"/>
    <col min="8" max="8" width="10.57421875" style="0" customWidth="1"/>
    <col min="9" max="9" width="9.8515625" style="0" customWidth="1"/>
    <col min="10" max="10" width="12.28125" style="0" customWidth="1"/>
    <col min="14" max="14" width="9.7109375" style="0" customWidth="1"/>
    <col min="15" max="15" width="9.8515625" style="0" customWidth="1"/>
    <col min="25" max="25" width="11.28125" style="0" customWidth="1"/>
    <col min="26" max="27" width="9.7109375" style="0" bestFit="1" customWidth="1"/>
  </cols>
  <sheetData>
    <row r="1" spans="1:27" ht="15.75" customHeight="1">
      <c r="A1" s="1" t="s">
        <v>13</v>
      </c>
      <c r="B1" s="51">
        <f>+canord!B26</f>
        <v>41731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>
      <c r="A2" s="1"/>
      <c r="B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 customHeight="1">
      <c r="A3" s="1"/>
      <c r="B3" s="2" t="s">
        <v>71</v>
      </c>
      <c r="C3" s="2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customHeight="1" thickBot="1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18" ht="15.75" customHeight="1">
      <c r="A5" s="30" t="s">
        <v>18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69"/>
    </row>
    <row r="6" spans="1:18" ht="15.75" customHeight="1">
      <c r="A6" s="37"/>
      <c r="B6" s="34"/>
      <c r="C6" s="34" t="s">
        <v>58</v>
      </c>
      <c r="D6" s="34"/>
      <c r="E6" s="34"/>
      <c r="F6" s="34"/>
      <c r="G6" s="34"/>
      <c r="H6" s="34"/>
      <c r="I6" s="34"/>
      <c r="J6" s="35"/>
      <c r="K6" s="34"/>
      <c r="L6" s="34" t="s">
        <v>43</v>
      </c>
      <c r="M6" s="34"/>
      <c r="N6" s="34"/>
      <c r="O6" s="34"/>
      <c r="P6" s="34"/>
      <c r="Q6" s="34"/>
      <c r="R6" s="49"/>
    </row>
    <row r="7" spans="1:18" ht="15.75" customHeight="1">
      <c r="A7" s="37"/>
      <c r="B7" s="34"/>
      <c r="C7" s="34">
        <f>+usgroup!C7</f>
        <v>2012</v>
      </c>
      <c r="D7" s="34"/>
      <c r="E7" s="38"/>
      <c r="F7" s="34"/>
      <c r="G7" s="34">
        <f>+usgroup!G7</f>
        <v>2013</v>
      </c>
      <c r="H7" s="34"/>
      <c r="I7" s="34"/>
      <c r="J7" s="39" t="s">
        <v>6</v>
      </c>
      <c r="K7" s="34"/>
      <c r="L7" s="34">
        <f>+C7</f>
        <v>2012</v>
      </c>
      <c r="M7" s="34"/>
      <c r="N7" s="38"/>
      <c r="O7" s="34"/>
      <c r="P7" s="34">
        <f>+G7</f>
        <v>2013</v>
      </c>
      <c r="Q7" s="34"/>
      <c r="R7" s="49"/>
    </row>
    <row r="8" spans="1:18" ht="15.75" customHeight="1" thickBot="1">
      <c r="A8" s="40" t="s">
        <v>1</v>
      </c>
      <c r="B8" s="43" t="s">
        <v>52</v>
      </c>
      <c r="C8" s="43" t="s">
        <v>51</v>
      </c>
      <c r="D8" s="43" t="s">
        <v>37</v>
      </c>
      <c r="E8" s="44" t="s">
        <v>5</v>
      </c>
      <c r="F8" s="43" t="s">
        <v>52</v>
      </c>
      <c r="G8" s="43" t="s">
        <v>51</v>
      </c>
      <c r="H8" s="43" t="s">
        <v>37</v>
      </c>
      <c r="I8" s="43" t="s">
        <v>5</v>
      </c>
      <c r="J8" s="45" t="s">
        <v>7</v>
      </c>
      <c r="K8" s="43" t="s">
        <v>52</v>
      </c>
      <c r="L8" s="43" t="s">
        <v>51</v>
      </c>
      <c r="M8" s="43" t="s">
        <v>37</v>
      </c>
      <c r="N8" s="44" t="s">
        <v>5</v>
      </c>
      <c r="O8" s="43" t="s">
        <v>52</v>
      </c>
      <c r="P8" s="43" t="s">
        <v>51</v>
      </c>
      <c r="Q8" s="43" t="s">
        <v>37</v>
      </c>
      <c r="R8" s="50" t="s">
        <v>5</v>
      </c>
    </row>
    <row r="9" spans="1:18" ht="15.75" customHeight="1" thickTop="1">
      <c r="A9" s="20" t="s">
        <v>55</v>
      </c>
      <c r="B9" s="21">
        <v>0</v>
      </c>
      <c r="C9" s="21">
        <v>0</v>
      </c>
      <c r="D9" s="21">
        <v>0</v>
      </c>
      <c r="E9" s="22">
        <f aca="true" t="shared" si="0" ref="E9:E14">+C9+B9+D9</f>
        <v>0</v>
      </c>
      <c r="F9" s="21">
        <v>0</v>
      </c>
      <c r="G9" s="21">
        <v>0</v>
      </c>
      <c r="H9" s="21">
        <v>0</v>
      </c>
      <c r="I9" s="21">
        <f aca="true" t="shared" si="1" ref="I9:I14">+G9+F9+H9</f>
        <v>0</v>
      </c>
      <c r="J9" s="24">
        <f aca="true" t="shared" si="2" ref="J9:J15">IF(+E9&gt;0,(+I9-E9)/E9,0)</f>
        <v>0</v>
      </c>
      <c r="K9" s="25">
        <f aca="true" t="shared" si="3" ref="K9:K14">+B9/$B$15</f>
        <v>0</v>
      </c>
      <c r="L9" s="25">
        <f aca="true" t="shared" si="4" ref="L9:L14">IF(C$15&gt;0,C9/$C$15,0)</f>
        <v>0</v>
      </c>
      <c r="M9" s="25">
        <f aca="true" t="shared" si="5" ref="M9:M14">IF(D$15&gt;0,D9/$D$15,0)</f>
        <v>0</v>
      </c>
      <c r="N9" s="26">
        <f aca="true" t="shared" si="6" ref="N9:N14">+E9/$E$15</f>
        <v>0</v>
      </c>
      <c r="O9" s="25">
        <f aca="true" t="shared" si="7" ref="O9:O14">+F9/$F$15</f>
        <v>0</v>
      </c>
      <c r="P9" s="25">
        <f aca="true" t="shared" si="8" ref="P9:P14">IF(G$15&gt;0,G9/$G$15,0)</f>
        <v>0</v>
      </c>
      <c r="Q9" s="25">
        <f aca="true" t="shared" si="9" ref="Q9:Q14">IF(H$15&gt;0,H9/$H$15,0)</f>
        <v>0</v>
      </c>
      <c r="R9" s="29">
        <f>+I9/$I$15</f>
        <v>0</v>
      </c>
    </row>
    <row r="10" spans="1:27" s="52" customFormat="1" ht="15.75" customHeight="1">
      <c r="A10" s="20" t="s">
        <v>15</v>
      </c>
      <c r="B10" s="21">
        <v>4506</v>
      </c>
      <c r="C10" s="21">
        <v>0</v>
      </c>
      <c r="D10" s="21">
        <v>0</v>
      </c>
      <c r="E10" s="22">
        <f t="shared" si="0"/>
        <v>4506</v>
      </c>
      <c r="F10" s="21">
        <v>5818</v>
      </c>
      <c r="G10" s="21">
        <v>0</v>
      </c>
      <c r="H10" s="21">
        <v>0</v>
      </c>
      <c r="I10" s="21">
        <f t="shared" si="1"/>
        <v>5818</v>
      </c>
      <c r="J10" s="24">
        <f t="shared" si="2"/>
        <v>0.29116733244562804</v>
      </c>
      <c r="K10" s="25">
        <f t="shared" si="3"/>
        <v>0.4241340361445783</v>
      </c>
      <c r="L10" s="25">
        <f>IF(C$15&gt;0,C10/$C$15,0)</f>
        <v>0</v>
      </c>
      <c r="M10" s="25">
        <f>IF(D$15&gt;0,D10/$D$15,0)</f>
        <v>0</v>
      </c>
      <c r="N10" s="26">
        <f t="shared" si="6"/>
        <v>0.4241340361445783</v>
      </c>
      <c r="O10" s="25">
        <f t="shared" si="7"/>
        <v>0.5760966432320032</v>
      </c>
      <c r="P10" s="25">
        <f>IF(G$15&gt;0,G10/$G$15,0)</f>
        <v>0</v>
      </c>
      <c r="Q10" s="25">
        <f>IF(H$15&gt;0,H10/$H$15,0)</f>
        <v>0</v>
      </c>
      <c r="R10" s="29">
        <v>0</v>
      </c>
      <c r="S10"/>
      <c r="T10"/>
      <c r="U10"/>
      <c r="V10"/>
      <c r="W10"/>
      <c r="X10"/>
      <c r="Y10"/>
      <c r="Z10"/>
      <c r="AA10"/>
    </row>
    <row r="11" spans="1:27" s="52" customFormat="1" ht="15.75" customHeight="1">
      <c r="A11" s="20" t="s">
        <v>16</v>
      </c>
      <c r="B11" s="21">
        <v>0</v>
      </c>
      <c r="C11" s="21">
        <v>0</v>
      </c>
      <c r="D11" s="21">
        <v>0</v>
      </c>
      <c r="E11" s="22">
        <f t="shared" si="0"/>
        <v>0</v>
      </c>
      <c r="F11" s="21">
        <v>0</v>
      </c>
      <c r="G11" s="21">
        <v>0</v>
      </c>
      <c r="H11" s="21">
        <v>0</v>
      </c>
      <c r="I11" s="21">
        <f t="shared" si="1"/>
        <v>0</v>
      </c>
      <c r="J11" s="24">
        <f t="shared" si="2"/>
        <v>0</v>
      </c>
      <c r="K11" s="25">
        <f t="shared" si="3"/>
        <v>0</v>
      </c>
      <c r="L11" s="25">
        <f>IF(C$15&gt;0,C11/$C$15,0)</f>
        <v>0</v>
      </c>
      <c r="M11" s="25">
        <f>IF(D$15&gt;0,D11/$D$15,0)</f>
        <v>0</v>
      </c>
      <c r="N11" s="26">
        <f t="shared" si="6"/>
        <v>0</v>
      </c>
      <c r="O11" s="25">
        <f t="shared" si="7"/>
        <v>0</v>
      </c>
      <c r="P11" s="25">
        <f>IF(G$15&gt;0,G11/$G$15,0)</f>
        <v>0</v>
      </c>
      <c r="Q11" s="25">
        <f>IF(H$15&gt;0,H11/$H$15,0)</f>
        <v>0</v>
      </c>
      <c r="R11" s="29">
        <f>+I11/$I$15</f>
        <v>0</v>
      </c>
      <c r="S11"/>
      <c r="T11"/>
      <c r="U11"/>
      <c r="V11"/>
      <c r="W11"/>
      <c r="X11"/>
      <c r="Y11"/>
      <c r="Z11"/>
      <c r="AA11"/>
    </row>
    <row r="12" spans="1:27" s="52" customFormat="1" ht="15.75" customHeight="1">
      <c r="A12" s="20" t="s">
        <v>17</v>
      </c>
      <c r="B12" s="21">
        <v>3158</v>
      </c>
      <c r="C12" s="21">
        <v>0</v>
      </c>
      <c r="D12" s="21">
        <v>0</v>
      </c>
      <c r="E12" s="22">
        <f t="shared" si="0"/>
        <v>3158</v>
      </c>
      <c r="F12" s="21">
        <v>0</v>
      </c>
      <c r="G12" s="21">
        <v>0</v>
      </c>
      <c r="H12" s="21">
        <v>0</v>
      </c>
      <c r="I12" s="21">
        <f t="shared" si="1"/>
        <v>0</v>
      </c>
      <c r="J12" s="24">
        <f t="shared" si="2"/>
        <v>-1</v>
      </c>
      <c r="K12" s="25">
        <f t="shared" si="3"/>
        <v>0.2972515060240964</v>
      </c>
      <c r="L12" s="25">
        <f>IF(C$15&gt;0,C12/$C$15,0)</f>
        <v>0</v>
      </c>
      <c r="M12" s="25">
        <f>IF(D$15&gt;0,D12/$D$15,0)</f>
        <v>0</v>
      </c>
      <c r="N12" s="26">
        <f t="shared" si="6"/>
        <v>0.2972515060240964</v>
      </c>
      <c r="O12" s="25">
        <f t="shared" si="7"/>
        <v>0</v>
      </c>
      <c r="P12" s="25">
        <f>IF(G$15&gt;0,G12/$G$15,0)</f>
        <v>0</v>
      </c>
      <c r="Q12" s="25">
        <f>IF(H$15&gt;0,H12/$H$15,0)</f>
        <v>0</v>
      </c>
      <c r="R12" s="29">
        <f>+I12/$I$15</f>
        <v>0</v>
      </c>
      <c r="S12"/>
      <c r="T12"/>
      <c r="U12"/>
      <c r="V12"/>
      <c r="W12"/>
      <c r="X12"/>
      <c r="Y12"/>
      <c r="Z12"/>
      <c r="AA12"/>
    </row>
    <row r="13" spans="1:27" s="52" customFormat="1" ht="15.75" customHeight="1">
      <c r="A13" s="20" t="s">
        <v>41</v>
      </c>
      <c r="B13" s="21">
        <v>978</v>
      </c>
      <c r="C13" s="21">
        <v>0</v>
      </c>
      <c r="D13" s="21">
        <v>0</v>
      </c>
      <c r="E13" s="22">
        <f t="shared" si="0"/>
        <v>978</v>
      </c>
      <c r="F13" s="21">
        <v>165</v>
      </c>
      <c r="G13" s="21">
        <v>0</v>
      </c>
      <c r="H13" s="21">
        <v>0</v>
      </c>
      <c r="I13" s="21">
        <f t="shared" si="1"/>
        <v>165</v>
      </c>
      <c r="J13" s="24">
        <f t="shared" si="2"/>
        <v>-0.8312883435582822</v>
      </c>
      <c r="K13" s="25">
        <f t="shared" si="3"/>
        <v>0.09205572289156627</v>
      </c>
      <c r="L13" s="25">
        <f t="shared" si="4"/>
        <v>0</v>
      </c>
      <c r="M13" s="25">
        <f t="shared" si="5"/>
        <v>0</v>
      </c>
      <c r="N13" s="26">
        <f t="shared" si="6"/>
        <v>0.09205572289156627</v>
      </c>
      <c r="O13" s="25">
        <f t="shared" si="7"/>
        <v>0.01633825131201109</v>
      </c>
      <c r="P13" s="25">
        <f t="shared" si="8"/>
        <v>0</v>
      </c>
      <c r="Q13" s="25">
        <f t="shared" si="9"/>
        <v>0</v>
      </c>
      <c r="R13" s="29">
        <f>+I13/$I$15</f>
        <v>0.01633825131201109</v>
      </c>
      <c r="S13"/>
      <c r="T13"/>
      <c r="U13"/>
      <c r="V13"/>
      <c r="W13"/>
      <c r="X13"/>
      <c r="Y13"/>
      <c r="Z13"/>
      <c r="AA13"/>
    </row>
    <row r="14" spans="1:27" s="52" customFormat="1" ht="15.75" customHeight="1" thickBot="1">
      <c r="A14" s="20" t="s">
        <v>26</v>
      </c>
      <c r="B14" s="21">
        <v>1982</v>
      </c>
      <c r="C14" s="21">
        <v>0</v>
      </c>
      <c r="D14" s="21">
        <v>0</v>
      </c>
      <c r="E14" s="22">
        <f t="shared" si="0"/>
        <v>1982</v>
      </c>
      <c r="F14" s="21">
        <v>4116</v>
      </c>
      <c r="G14" s="21">
        <v>0</v>
      </c>
      <c r="H14" s="21">
        <v>0</v>
      </c>
      <c r="I14" s="21">
        <f t="shared" si="1"/>
        <v>4116</v>
      </c>
      <c r="J14" s="24">
        <f t="shared" si="2"/>
        <v>1.0766902119071644</v>
      </c>
      <c r="K14" s="25">
        <f t="shared" si="3"/>
        <v>0.18655873493975902</v>
      </c>
      <c r="L14" s="25">
        <f t="shared" si="4"/>
        <v>0</v>
      </c>
      <c r="M14" s="25">
        <f t="shared" si="5"/>
        <v>0</v>
      </c>
      <c r="N14" s="26">
        <f t="shared" si="6"/>
        <v>0.18655873493975902</v>
      </c>
      <c r="O14" s="25">
        <f t="shared" si="7"/>
        <v>0.40756510545598573</v>
      </c>
      <c r="P14" s="25">
        <f t="shared" si="8"/>
        <v>0</v>
      </c>
      <c r="Q14" s="25">
        <f t="shared" si="9"/>
        <v>0</v>
      </c>
      <c r="R14" s="29">
        <f>+I14/$I$15</f>
        <v>0.40756510545598573</v>
      </c>
      <c r="S14"/>
      <c r="T14"/>
      <c r="U14"/>
      <c r="V14"/>
      <c r="W14"/>
      <c r="X14"/>
      <c r="Y14"/>
      <c r="Z14"/>
      <c r="AA14"/>
    </row>
    <row r="15" spans="1:18" ht="15.75" customHeight="1" thickBot="1">
      <c r="A15" s="6" t="s">
        <v>10</v>
      </c>
      <c r="B15" s="7">
        <f>SUM(B9:B14)</f>
        <v>10624</v>
      </c>
      <c r="C15" s="7">
        <f aca="true" t="shared" si="10" ref="C15:I15">SUM(C9:C14)</f>
        <v>0</v>
      </c>
      <c r="D15" s="7">
        <f t="shared" si="10"/>
        <v>0</v>
      </c>
      <c r="E15" s="7">
        <f t="shared" si="10"/>
        <v>10624</v>
      </c>
      <c r="F15" s="7">
        <f t="shared" si="10"/>
        <v>10099</v>
      </c>
      <c r="G15" s="7">
        <f t="shared" si="10"/>
        <v>0</v>
      </c>
      <c r="H15" s="7">
        <f t="shared" si="10"/>
        <v>0</v>
      </c>
      <c r="I15" s="7">
        <f t="shared" si="10"/>
        <v>10099</v>
      </c>
      <c r="J15" s="9">
        <f t="shared" si="2"/>
        <v>-0.0494164156626506</v>
      </c>
      <c r="K15" s="10">
        <f>SUM(K9:K14)</f>
        <v>1</v>
      </c>
      <c r="L15" s="10">
        <f aca="true" t="shared" si="11" ref="L15:Q15">SUM(L9:L14)</f>
        <v>0</v>
      </c>
      <c r="M15" s="10">
        <f t="shared" si="11"/>
        <v>0</v>
      </c>
      <c r="N15" s="10">
        <f t="shared" si="11"/>
        <v>1</v>
      </c>
      <c r="O15" s="10">
        <f t="shared" si="11"/>
        <v>1</v>
      </c>
      <c r="P15" s="10">
        <f t="shared" si="11"/>
        <v>0</v>
      </c>
      <c r="Q15" s="10">
        <f t="shared" si="11"/>
        <v>0</v>
      </c>
      <c r="R15" s="12">
        <f>SUM(R10:R14)</f>
        <v>0.42390335676799684</v>
      </c>
    </row>
    <row r="16" spans="1:28" ht="15.75" customHeight="1">
      <c r="A16" s="2" t="s">
        <v>18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.75" customHeight="1">
      <c r="A17" s="2" t="str">
        <f>+canord!A48</f>
        <v> 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.75" customHeight="1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 customHeight="1">
      <c r="A19" s="2"/>
      <c r="B19" s="2" t="s">
        <v>72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 customHeight="1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.75" customHeight="1">
      <c r="A21" s="30" t="s">
        <v>18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69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18" ht="15.75" customHeight="1">
      <c r="A22" s="37"/>
      <c r="B22" s="34"/>
      <c r="C22" s="34" t="s">
        <v>57</v>
      </c>
      <c r="D22" s="34"/>
      <c r="E22" s="34"/>
      <c r="F22" s="34"/>
      <c r="G22" s="34"/>
      <c r="H22" s="34"/>
      <c r="I22" s="34"/>
      <c r="J22" s="35"/>
      <c r="K22" s="34"/>
      <c r="L22" s="34" t="s">
        <v>43</v>
      </c>
      <c r="M22" s="34"/>
      <c r="N22" s="34"/>
      <c r="O22" s="34"/>
      <c r="P22" s="34"/>
      <c r="Q22" s="34"/>
      <c r="R22" s="49"/>
    </row>
    <row r="23" spans="1:18" ht="15.75" customHeight="1">
      <c r="A23" s="37"/>
      <c r="B23" s="34"/>
      <c r="C23" s="34">
        <f>+C7</f>
        <v>2012</v>
      </c>
      <c r="D23" s="34"/>
      <c r="E23" s="38"/>
      <c r="F23" s="34"/>
      <c r="G23" s="34">
        <f>+G7</f>
        <v>2013</v>
      </c>
      <c r="H23" s="34"/>
      <c r="I23" s="34"/>
      <c r="J23" s="39" t="s">
        <v>6</v>
      </c>
      <c r="K23" s="34"/>
      <c r="L23" s="34">
        <f>+C23</f>
        <v>2012</v>
      </c>
      <c r="M23" s="34"/>
      <c r="N23" s="38"/>
      <c r="O23" s="34"/>
      <c r="P23" s="34">
        <f>+G23</f>
        <v>2013</v>
      </c>
      <c r="Q23" s="34"/>
      <c r="R23" s="49"/>
    </row>
    <row r="24" spans="1:18" ht="15.75" customHeight="1" thickBot="1">
      <c r="A24" s="40" t="s">
        <v>1</v>
      </c>
      <c r="B24" s="43" t="s">
        <v>52</v>
      </c>
      <c r="C24" s="43" t="s">
        <v>51</v>
      </c>
      <c r="D24" s="43" t="s">
        <v>37</v>
      </c>
      <c r="E24" s="44" t="s">
        <v>5</v>
      </c>
      <c r="F24" s="43" t="s">
        <v>52</v>
      </c>
      <c r="G24" s="43" t="s">
        <v>51</v>
      </c>
      <c r="H24" s="43" t="s">
        <v>37</v>
      </c>
      <c r="I24" s="43" t="s">
        <v>5</v>
      </c>
      <c r="J24" s="45" t="s">
        <v>7</v>
      </c>
      <c r="K24" s="43" t="s">
        <v>52</v>
      </c>
      <c r="L24" s="43" t="s">
        <v>51</v>
      </c>
      <c r="M24" s="43" t="s">
        <v>37</v>
      </c>
      <c r="N24" s="44" t="s">
        <v>5</v>
      </c>
      <c r="O24" s="43" t="s">
        <v>52</v>
      </c>
      <c r="P24" s="43" t="s">
        <v>51</v>
      </c>
      <c r="Q24" s="43" t="s">
        <v>37</v>
      </c>
      <c r="R24" s="50" t="s">
        <v>5</v>
      </c>
    </row>
    <row r="25" spans="1:18" ht="15.75" customHeight="1" thickTop="1">
      <c r="A25" s="20" t="s">
        <v>55</v>
      </c>
      <c r="B25" s="21">
        <v>0</v>
      </c>
      <c r="C25" s="21">
        <v>0</v>
      </c>
      <c r="D25" s="21">
        <v>60</v>
      </c>
      <c r="E25" s="22">
        <f aca="true" t="shared" si="12" ref="E25:E30">+C25+B25+D25</f>
        <v>60</v>
      </c>
      <c r="F25" s="21">
        <v>0</v>
      </c>
      <c r="G25" s="21">
        <v>0</v>
      </c>
      <c r="H25" s="21">
        <v>26</v>
      </c>
      <c r="I25" s="21">
        <f aca="true" t="shared" si="13" ref="I25:I30">+G25+F25+H25</f>
        <v>26</v>
      </c>
      <c r="J25" s="24">
        <f aca="true" t="shared" si="14" ref="J25:J31">IF(+E25&gt;0,(+I25-E25)/E25,0)</f>
        <v>-0.5666666666666667</v>
      </c>
      <c r="K25" s="25">
        <f aca="true" t="shared" si="15" ref="K25:K30">IF(B$31&gt;0,B25/$B$31,0)</f>
        <v>0</v>
      </c>
      <c r="L25" s="25">
        <f aca="true" t="shared" si="16" ref="L25:L30">IF(C$31&gt;0,C25/$C$31,0)</f>
        <v>0</v>
      </c>
      <c r="M25" s="25">
        <f aca="true" t="shared" si="17" ref="M25:M30">+D25/$D$31</f>
        <v>1</v>
      </c>
      <c r="N25" s="26">
        <f aca="true" t="shared" si="18" ref="N25:N30">+E25/$E$31</f>
        <v>4.3590427251572705E-05</v>
      </c>
      <c r="O25" s="25">
        <f aca="true" t="shared" si="19" ref="O25:O30">IF(F$31&gt;0,F25/$F$31,0)</f>
        <v>0</v>
      </c>
      <c r="P25" s="25">
        <f aca="true" t="shared" si="20" ref="P25:P30">IF(G$31&gt;0,G25/$G$31,0)</f>
        <v>0</v>
      </c>
      <c r="Q25" s="25">
        <f aca="true" t="shared" si="21" ref="Q25:Q30">+H25/$H$31</f>
        <v>1</v>
      </c>
      <c r="R25" s="29">
        <f aca="true" t="shared" si="22" ref="R25:R30">+I25/$I$31</f>
        <v>1.9035388984513247E-05</v>
      </c>
    </row>
    <row r="26" spans="1:18" ht="15.75" customHeight="1">
      <c r="A26" s="20" t="s">
        <v>15</v>
      </c>
      <c r="B26" s="21">
        <v>49472</v>
      </c>
      <c r="C26" s="21">
        <v>1274552</v>
      </c>
      <c r="D26" s="21">
        <v>0</v>
      </c>
      <c r="E26" s="22">
        <f t="shared" si="12"/>
        <v>1324024</v>
      </c>
      <c r="F26" s="21">
        <v>50342</v>
      </c>
      <c r="G26" s="21">
        <v>1262701</v>
      </c>
      <c r="H26" s="21">
        <v>0</v>
      </c>
      <c r="I26" s="21">
        <f t="shared" si="13"/>
        <v>1313043</v>
      </c>
      <c r="J26" s="24">
        <f t="shared" si="14"/>
        <v>-0.008293656308344863</v>
      </c>
      <c r="K26" s="25">
        <f t="shared" si="15"/>
        <v>0.48579592878816147</v>
      </c>
      <c r="L26" s="25">
        <f t="shared" si="16"/>
        <v>1</v>
      </c>
      <c r="M26" s="25">
        <f t="shared" si="17"/>
        <v>0</v>
      </c>
      <c r="N26" s="26">
        <f t="shared" si="18"/>
        <v>0.9619128641889384</v>
      </c>
      <c r="O26" s="25">
        <f t="shared" si="19"/>
        <v>0.48804653417353366</v>
      </c>
      <c r="P26" s="25">
        <f t="shared" si="20"/>
        <v>1</v>
      </c>
      <c r="Q26" s="25">
        <f t="shared" si="21"/>
        <v>0</v>
      </c>
      <c r="R26" s="29">
        <f t="shared" si="22"/>
        <v>0.961318625322778</v>
      </c>
    </row>
    <row r="27" spans="1:18" ht="15.75" customHeight="1">
      <c r="A27" s="20" t="s">
        <v>16</v>
      </c>
      <c r="B27" s="21">
        <v>5662</v>
      </c>
      <c r="C27" s="21">
        <v>0</v>
      </c>
      <c r="D27" s="21">
        <v>0</v>
      </c>
      <c r="E27" s="22">
        <f t="shared" si="12"/>
        <v>5662</v>
      </c>
      <c r="F27" s="21">
        <v>5157</v>
      </c>
      <c r="G27" s="21">
        <v>0</v>
      </c>
      <c r="H27" s="21">
        <v>0</v>
      </c>
      <c r="I27" s="21">
        <f t="shared" si="13"/>
        <v>5157</v>
      </c>
      <c r="J27" s="24">
        <f t="shared" si="14"/>
        <v>-0.0891910985517485</v>
      </c>
      <c r="K27" s="25">
        <f t="shared" si="15"/>
        <v>0.05559865274900085</v>
      </c>
      <c r="L27" s="25">
        <f t="shared" si="16"/>
        <v>0</v>
      </c>
      <c r="M27" s="25">
        <f t="shared" si="17"/>
        <v>0</v>
      </c>
      <c r="N27" s="26">
        <f t="shared" si="18"/>
        <v>0.004113483318306744</v>
      </c>
      <c r="O27" s="25">
        <f t="shared" si="19"/>
        <v>0.04999515269025691</v>
      </c>
      <c r="P27" s="25">
        <f t="shared" si="20"/>
        <v>0</v>
      </c>
      <c r="Q27" s="25">
        <f t="shared" si="21"/>
        <v>0</v>
      </c>
      <c r="R27" s="29">
        <f t="shared" si="22"/>
        <v>0.0037755961920436466</v>
      </c>
    </row>
    <row r="28" spans="1:18" ht="15.75" customHeight="1">
      <c r="A28" s="20" t="s">
        <v>17</v>
      </c>
      <c r="B28" s="21">
        <v>17115</v>
      </c>
      <c r="C28" s="21">
        <v>0</v>
      </c>
      <c r="D28" s="21">
        <v>0</v>
      </c>
      <c r="E28" s="22">
        <f t="shared" si="12"/>
        <v>17115</v>
      </c>
      <c r="F28" s="21">
        <v>20570</v>
      </c>
      <c r="G28" s="21">
        <v>0</v>
      </c>
      <c r="H28" s="21">
        <v>0</v>
      </c>
      <c r="I28" s="21">
        <f t="shared" si="13"/>
        <v>20570</v>
      </c>
      <c r="J28" s="24">
        <f t="shared" si="14"/>
        <v>0.2018697049371896</v>
      </c>
      <c r="K28" s="25">
        <f t="shared" si="15"/>
        <v>0.1680626884138378</v>
      </c>
      <c r="L28" s="25">
        <f t="shared" si="16"/>
        <v>0</v>
      </c>
      <c r="M28" s="25">
        <f t="shared" si="17"/>
        <v>0</v>
      </c>
      <c r="N28" s="26">
        <f t="shared" si="18"/>
        <v>0.012434169373511115</v>
      </c>
      <c r="O28" s="25">
        <f t="shared" si="19"/>
        <v>0.1994183228308289</v>
      </c>
      <c r="P28" s="25">
        <f t="shared" si="20"/>
        <v>0</v>
      </c>
      <c r="Q28" s="25">
        <f t="shared" si="21"/>
        <v>0</v>
      </c>
      <c r="R28" s="29">
        <f t="shared" si="22"/>
        <v>0.015059921208132212</v>
      </c>
    </row>
    <row r="29" spans="1:18" ht="15.75" customHeight="1">
      <c r="A29" s="20" t="s">
        <v>41</v>
      </c>
      <c r="B29" s="21">
        <v>6819</v>
      </c>
      <c r="C29" s="21">
        <v>0</v>
      </c>
      <c r="D29" s="21">
        <v>0</v>
      </c>
      <c r="E29" s="22">
        <f t="shared" si="12"/>
        <v>6819</v>
      </c>
      <c r="F29" s="21">
        <v>2949</v>
      </c>
      <c r="G29" s="21">
        <v>0</v>
      </c>
      <c r="H29" s="21">
        <v>0</v>
      </c>
      <c r="I29" s="21">
        <f t="shared" si="13"/>
        <v>2949</v>
      </c>
      <c r="J29" s="24">
        <f t="shared" si="14"/>
        <v>-0.5675318961724594</v>
      </c>
      <c r="K29" s="25">
        <f t="shared" si="15"/>
        <v>0.06695994579573239</v>
      </c>
      <c r="L29" s="25">
        <f t="shared" si="16"/>
        <v>0</v>
      </c>
      <c r="M29" s="25">
        <f t="shared" si="17"/>
        <v>0</v>
      </c>
      <c r="N29" s="26">
        <f t="shared" si="18"/>
        <v>0.004954052057141238</v>
      </c>
      <c r="O29" s="25">
        <f t="shared" si="19"/>
        <v>0.028589432864760057</v>
      </c>
      <c r="P29" s="25">
        <f t="shared" si="20"/>
        <v>0</v>
      </c>
      <c r="Q29" s="25">
        <f t="shared" si="21"/>
        <v>0</v>
      </c>
      <c r="R29" s="29">
        <f t="shared" si="22"/>
        <v>0.002159052389051137</v>
      </c>
    </row>
    <row r="30" spans="1:18" ht="15.75" customHeight="1" thickBot="1">
      <c r="A30" s="20" t="s">
        <v>26</v>
      </c>
      <c r="B30" s="21">
        <v>22769</v>
      </c>
      <c r="C30" s="21">
        <v>0</v>
      </c>
      <c r="D30" s="21">
        <v>0</v>
      </c>
      <c r="E30" s="22">
        <f t="shared" si="12"/>
        <v>22769</v>
      </c>
      <c r="F30" s="21">
        <v>24132</v>
      </c>
      <c r="G30" s="21">
        <v>0</v>
      </c>
      <c r="H30" s="21">
        <v>0</v>
      </c>
      <c r="I30" s="21">
        <f t="shared" si="13"/>
        <v>24132</v>
      </c>
      <c r="J30" s="24">
        <f t="shared" si="14"/>
        <v>0.05986209319689051</v>
      </c>
      <c r="K30" s="25">
        <f t="shared" si="15"/>
        <v>0.22358278425326747</v>
      </c>
      <c r="L30" s="25">
        <f t="shared" si="16"/>
        <v>0</v>
      </c>
      <c r="M30" s="25">
        <f t="shared" si="17"/>
        <v>0</v>
      </c>
      <c r="N30" s="26">
        <f t="shared" si="18"/>
        <v>0.016541840634850983</v>
      </c>
      <c r="O30" s="25">
        <f t="shared" si="19"/>
        <v>0.23395055744062046</v>
      </c>
      <c r="P30" s="25">
        <f t="shared" si="20"/>
        <v>0</v>
      </c>
      <c r="Q30" s="25">
        <f t="shared" si="21"/>
        <v>0</v>
      </c>
      <c r="R30" s="29">
        <f t="shared" si="22"/>
        <v>0.017667769499010527</v>
      </c>
    </row>
    <row r="31" spans="1:18" ht="15.75" customHeight="1" thickBot="1">
      <c r="A31" s="6" t="s">
        <v>10</v>
      </c>
      <c r="B31" s="7">
        <f aca="true" t="shared" si="23" ref="B31:I31">SUM(B25:B30)</f>
        <v>101837</v>
      </c>
      <c r="C31" s="7">
        <f t="shared" si="23"/>
        <v>1274552</v>
      </c>
      <c r="D31" s="7">
        <f t="shared" si="23"/>
        <v>60</v>
      </c>
      <c r="E31" s="7">
        <f t="shared" si="23"/>
        <v>1376449</v>
      </c>
      <c r="F31" s="14">
        <f t="shared" si="23"/>
        <v>103150</v>
      </c>
      <c r="G31" s="7">
        <f t="shared" si="23"/>
        <v>1262701</v>
      </c>
      <c r="H31" s="7">
        <f t="shared" si="23"/>
        <v>26</v>
      </c>
      <c r="I31" s="7">
        <f t="shared" si="23"/>
        <v>1365877</v>
      </c>
      <c r="J31" s="9">
        <f t="shared" si="14"/>
        <v>-0.0076806332817271105</v>
      </c>
      <c r="K31" s="10">
        <f aca="true" t="shared" si="24" ref="K31:R31">SUM(K25:K30)</f>
        <v>1</v>
      </c>
      <c r="L31" s="10">
        <f t="shared" si="24"/>
        <v>1</v>
      </c>
      <c r="M31" s="10">
        <f t="shared" si="24"/>
        <v>1</v>
      </c>
      <c r="N31" s="11">
        <f t="shared" si="24"/>
        <v>1.0000000000000002</v>
      </c>
      <c r="O31" s="10">
        <f t="shared" si="24"/>
        <v>1</v>
      </c>
      <c r="P31" s="10">
        <f t="shared" si="24"/>
        <v>1</v>
      </c>
      <c r="Q31" s="10">
        <f t="shared" si="24"/>
        <v>1</v>
      </c>
      <c r="R31" s="12">
        <f t="shared" si="24"/>
        <v>1</v>
      </c>
    </row>
    <row r="33" ht="15.75" customHeight="1">
      <c r="A33" s="2" t="str">
        <f>+A17</f>
        <v> 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61" r:id="rId1"/>
  <ignoredErrors>
    <ignoredError sqref="J31 J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MARC-Life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bruggeman</dc:creator>
  <cp:keywords/>
  <dc:description/>
  <cp:lastModifiedBy>Bruggeman David</cp:lastModifiedBy>
  <cp:lastPrinted>2014-04-03T13:23:12Z</cp:lastPrinted>
  <dcterms:created xsi:type="dcterms:W3CDTF">1998-03-27T18:48:13Z</dcterms:created>
  <dcterms:modified xsi:type="dcterms:W3CDTF">2014-04-18T18:38:27Z</dcterms:modified>
  <cp:category/>
  <cp:version/>
  <cp:contentType/>
  <cp:contentStatus/>
</cp:coreProperties>
</file>