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340" windowHeight="6555" activeTab="0"/>
  </bookViews>
  <sheets>
    <sheet name="usord " sheetId="1" r:id="rId1"/>
    <sheet name="canord" sheetId="2" r:id="rId2"/>
    <sheet name="usgroup" sheetId="3" r:id="rId3"/>
    <sheet name="cangroup" sheetId="4" r:id="rId4"/>
  </sheets>
  <definedNames>
    <definedName name="_xlnm.Print_Area" localSheetId="1">'canord'!$A$1:$U$76</definedName>
  </definedNames>
  <calcPr fullCalcOnLoad="1"/>
</workbook>
</file>

<file path=xl/sharedStrings.xml><?xml version="1.0" encoding="utf-8"?>
<sst xmlns="http://schemas.openxmlformats.org/spreadsheetml/2006/main" count="333" uniqueCount="83">
  <si>
    <t>Date</t>
  </si>
  <si>
    <t>Company</t>
  </si>
  <si>
    <t>Recur.</t>
  </si>
  <si>
    <t>Port.</t>
  </si>
  <si>
    <t>Retro.</t>
  </si>
  <si>
    <t>Total</t>
  </si>
  <si>
    <t>Percentage</t>
  </si>
  <si>
    <t>Increase</t>
  </si>
  <si>
    <t xml:space="preserve">        Market Share Percentages</t>
  </si>
  <si>
    <t>Optimum Re (US)</t>
  </si>
  <si>
    <t>TOTALS</t>
  </si>
  <si>
    <t>U.S. ORDINARY REINSURANCE</t>
  </si>
  <si>
    <t>CANADIAN ORDINARY REINSURANCE</t>
  </si>
  <si>
    <t>Date:</t>
  </si>
  <si>
    <t>Munich Re (Canada)</t>
  </si>
  <si>
    <t>Munich  Re (Canada)</t>
  </si>
  <si>
    <t>Optimum Re (Canada)</t>
  </si>
  <si>
    <t>RGA Re (Canada)</t>
  </si>
  <si>
    <t xml:space="preserve"> </t>
  </si>
  <si>
    <t xml:space="preserve">         Ordinary Reinsurance In Force</t>
  </si>
  <si>
    <t xml:space="preserve">          Ordinary Reinsurance In Force</t>
  </si>
  <si>
    <t xml:space="preserve">          Market Share Percentages</t>
  </si>
  <si>
    <t xml:space="preserve">            Market Share Percentages</t>
  </si>
  <si>
    <t xml:space="preserve">       Ordinary Reinsurance In Force</t>
  </si>
  <si>
    <t xml:space="preserve">        Ordinary Reinsurance In Force</t>
  </si>
  <si>
    <t xml:space="preserve">           Ordinary Reinsurance In Force</t>
  </si>
  <si>
    <t xml:space="preserve">Swiss Re </t>
  </si>
  <si>
    <t xml:space="preserve">Canada Life </t>
  </si>
  <si>
    <t>Canada Life</t>
  </si>
  <si>
    <t>Scottish Re</t>
  </si>
  <si>
    <t>`</t>
  </si>
  <si>
    <t>Swiss Re</t>
  </si>
  <si>
    <t>General Re Life</t>
  </si>
  <si>
    <t>Pacific Life</t>
  </si>
  <si>
    <t xml:space="preserve">Generali USA Life Re </t>
  </si>
  <si>
    <t>AXA Equitable</t>
  </si>
  <si>
    <t>RGA Re. Company</t>
  </si>
  <si>
    <t>Retro</t>
  </si>
  <si>
    <t>Wilton Re</t>
  </si>
  <si>
    <t>Group Reinsurance Plus (Hartford)</t>
  </si>
  <si>
    <t>Scottish Re (US)</t>
  </si>
  <si>
    <t>SCOR Global Life</t>
  </si>
  <si>
    <t xml:space="preserve">                      Market Share Percentages</t>
  </si>
  <si>
    <t xml:space="preserve">                    Market Share Percentages</t>
  </si>
  <si>
    <t>Percentage Increase</t>
  </si>
  <si>
    <t xml:space="preserve">Employers Re. Corp. </t>
  </si>
  <si>
    <t>Employers Re Corp.</t>
  </si>
  <si>
    <t>DNR: Did Not Report</t>
  </si>
  <si>
    <t>SCOR Global Life (Canada)</t>
  </si>
  <si>
    <t>Aurigen</t>
  </si>
  <si>
    <t>Munich Re (US)</t>
  </si>
  <si>
    <t>Port</t>
  </si>
  <si>
    <t>Trad</t>
  </si>
  <si>
    <t>Generali USA Life Re</t>
  </si>
  <si>
    <t>Hannover Life Re</t>
  </si>
  <si>
    <t>Berkshire Hathaway Group (Sun)</t>
  </si>
  <si>
    <t xml:space="preserve">         Group Reinsurance In Force (Premium)</t>
  </si>
  <si>
    <t xml:space="preserve">                    Group Reinsurance In Force (Premium)</t>
  </si>
  <si>
    <t xml:space="preserve">                    Group Reinsurance New Business (Premium)</t>
  </si>
  <si>
    <t xml:space="preserve">   Group Reinsurance New Business (Premium)</t>
  </si>
  <si>
    <t xml:space="preserve">      Ordinary Reinsurance New Business</t>
  </si>
  <si>
    <t xml:space="preserve">        Ordinary Reinsurance New Business</t>
  </si>
  <si>
    <t xml:space="preserve">    Ordinary Reinsurance New Business</t>
  </si>
  <si>
    <t xml:space="preserve">         Ordinary Reinsurance New Business</t>
  </si>
  <si>
    <t>U.S. GROUP REINSURANCE PREMIUM NEW BUSINESS AND IN FORCE MARKET SHARE PERCENTAGES FOR 2010 AND 2011 (AMOUNTS IN $U.S. THOUSANDS)</t>
  </si>
  <si>
    <t>U.S. GROUP REINSURANCE PREMIUM IN FORCE MARKET SHARE PERCENTAGES FOR 2010 AND 2011 (AMOUNTS IN $U.S. THOUSANDS)</t>
  </si>
  <si>
    <t>Berkshire Hathaway Group</t>
  </si>
  <si>
    <t xml:space="preserve">* 2011 figures include $56,405 in new portfolio and $52,929 in recurring inforce from acquisition of a portion of Scottish Re's recurring inforce. </t>
  </si>
  <si>
    <t>Hannover Life Re*,**</t>
  </si>
  <si>
    <t xml:space="preserve">** 2011 figures include $2,119 of new portfolio and $2,119 of retrocession inforce from acquisition of a retrocession in force block. </t>
  </si>
  <si>
    <t>SCOR Global Life (US)***</t>
  </si>
  <si>
    <t>Berkshire Hathaway Group****</t>
  </si>
  <si>
    <t>**** Includes an in-force block written by Berkshire Hathaway in late 2009 (The block represents $320.0 billion of in force in  2010 and $294.1 billion of in force in 2011)</t>
  </si>
  <si>
    <t>*** 2011 portfolio new business figure of $829,056 is from acquisition of Transamerica Re.</t>
  </si>
  <si>
    <t>*** 2011 recurring in force figure includes $830,804 from acquisition of Transamerica Re.</t>
  </si>
  <si>
    <t>U.S. ORDINARY REINSURANCE NEW BUSINESS MARKET SHARE PERCENTAGES FOR 2011 AND 2012 ( AMOUNTS IN $U.S. MILLIONS)</t>
  </si>
  <si>
    <t>U.S. ORDINARY REINSURANCE IN FORCE MARKET SHARE PERCENTAGES FOR 2011 AND 2012 (AMOUNTS IN $U.S. MILLIONS)</t>
  </si>
  <si>
    <t>CANADIAN ORDINARY REINSURANCE IN FORCE MARKET SHARE PERCENTAGES FOR 2011 AND 2012 ( AMOUNTS IN $CAN MILLIONS)</t>
  </si>
  <si>
    <t>CANADIAN ORDINARY REINSURANCE NEW BUSINESS MARKET SHARE PERCENTAGES FOR 2011 AND 2012 ( AMOUNTS IN $CAN MILLIONS)</t>
  </si>
  <si>
    <t>CANADIAN GROUP REINSURANCE PREMIUM NEW BUSINESS MARKET SHARE PERCENTAGES FOR 2011 AND 2012 (AMOUNTS IN $CAN THOUSANDS)</t>
  </si>
  <si>
    <t>CANADIAN GROUP REINSURANCE PREMIUM IN FORCE MARKET SHARE PERCENTAGES FOR 2011 AND 2012 (AMOUNTS IN $CAN THOUSANDS)</t>
  </si>
  <si>
    <t>Canadian Exchange Rate Used: 2011 = 0.979115 and 2012 = 1.003179</t>
  </si>
  <si>
    <t>DNR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</si>
</sst>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h:mm:ss\ AM/PM"/>
    <numFmt numFmtId="174" formatCode="0.0"/>
    <numFmt numFmtId="175" formatCode="[$-409]d\-mmm\-yyyy;@"/>
    <numFmt numFmtId="176" formatCode="[$-409]d\-mmm\-yy;@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0" fontId="1" fillId="0" borderId="2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/>
    </xf>
    <xf numFmtId="10" fontId="1" fillId="0" borderId="19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5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36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10" fontId="1" fillId="0" borderId="2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10" fontId="1" fillId="0" borderId="38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1" fillId="0" borderId="40" xfId="0" applyNumberFormat="1" applyFont="1" applyFill="1" applyBorder="1" applyAlignment="1">
      <alignment/>
    </xf>
    <xf numFmtId="10" fontId="2" fillId="0" borderId="16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1" fillId="0" borderId="0" xfId="0" applyFont="1" applyAlignment="1" quotePrefix="1">
      <alignment/>
    </xf>
    <xf numFmtId="37" fontId="1" fillId="0" borderId="21" xfId="42" applyNumberFormat="1" applyFont="1" applyFill="1" applyBorder="1" applyAlignment="1">
      <alignment/>
    </xf>
    <xf numFmtId="37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9" fontId="1" fillId="0" borderId="0" xfId="0" applyNumberFormat="1" applyFont="1" applyAlignment="1">
      <alignment/>
    </xf>
    <xf numFmtId="37" fontId="1" fillId="0" borderId="0" xfId="42" applyNumberFormat="1" applyFont="1" applyFill="1" applyBorder="1" applyAlignment="1">
      <alignment horizontal="right"/>
    </xf>
    <xf numFmtId="37" fontId="1" fillId="0" borderId="21" xfId="42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3" fontId="1" fillId="0" borderId="4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SheetLayoutView="100" zoomScalePageLayoutView="0" workbookViewId="0" topLeftCell="A1">
      <selection activeCell="B3" sqref="B3"/>
    </sheetView>
  </sheetViews>
  <sheetFormatPr defaultColWidth="8.8515625" defaultRowHeight="15.75" customHeight="1"/>
  <cols>
    <col min="1" max="1" width="31.57421875" style="52" customWidth="1"/>
    <col min="2" max="2" width="12.28125" style="52" customWidth="1"/>
    <col min="3" max="3" width="10.140625" style="52" bestFit="1" customWidth="1"/>
    <col min="4" max="4" width="9.421875" style="52" bestFit="1" customWidth="1"/>
    <col min="5" max="6" width="11.7109375" style="52" bestFit="1" customWidth="1"/>
    <col min="7" max="7" width="10.28125" style="52" bestFit="1" customWidth="1"/>
    <col min="8" max="8" width="9.421875" style="52" bestFit="1" customWidth="1"/>
    <col min="9" max="9" width="11.7109375" style="52" bestFit="1" customWidth="1"/>
    <col min="10" max="10" width="11.7109375" style="52" customWidth="1"/>
    <col min="11" max="11" width="13.421875" style="52" customWidth="1"/>
    <col min="12" max="12" width="11.7109375" style="52" customWidth="1"/>
    <col min="13" max="13" width="12.140625" style="52" customWidth="1"/>
    <col min="14" max="14" width="10.421875" style="52" customWidth="1"/>
    <col min="15" max="15" width="9.28125" style="52" bestFit="1" customWidth="1"/>
    <col min="16" max="16" width="10.28125" style="52" bestFit="1" customWidth="1"/>
    <col min="17" max="20" width="9.28125" style="52" bestFit="1" customWidth="1"/>
    <col min="21" max="16384" width="8.8515625" style="52" customWidth="1"/>
  </cols>
  <sheetData>
    <row r="1" spans="1:21" ht="15.75" customHeight="1">
      <c r="A1" s="67" t="s">
        <v>18</v>
      </c>
      <c r="B1" s="67" t="s">
        <v>18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5.75" customHeight="1">
      <c r="A2" s="67" t="s">
        <v>13</v>
      </c>
      <c r="B2" s="68">
        <v>41369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5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15.75" customHeight="1">
      <c r="A4" s="67"/>
      <c r="B4" s="67"/>
      <c r="C4" s="16" t="s">
        <v>75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1:21" ht="15.7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63</v>
      </c>
      <c r="E7" s="34"/>
      <c r="F7" s="34"/>
      <c r="G7" s="34"/>
      <c r="H7" s="34"/>
      <c r="I7" s="34"/>
      <c r="J7" s="101" t="s">
        <v>44</v>
      </c>
      <c r="K7" s="102"/>
      <c r="L7" s="102"/>
      <c r="M7" s="103"/>
      <c r="N7" s="34"/>
      <c r="O7" s="34"/>
      <c r="P7" s="34" t="s">
        <v>21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2011</v>
      </c>
      <c r="D8" s="34"/>
      <c r="E8" s="38"/>
      <c r="F8" s="34"/>
      <c r="G8" s="34">
        <v>2012</v>
      </c>
      <c r="H8" s="34"/>
      <c r="I8" s="38"/>
      <c r="J8" s="76"/>
      <c r="K8" s="34"/>
      <c r="L8" s="34"/>
      <c r="M8" s="77" t="s">
        <v>18</v>
      </c>
      <c r="N8" s="34"/>
      <c r="O8" s="34">
        <f>+C8</f>
        <v>2011</v>
      </c>
      <c r="P8" s="34"/>
      <c r="Q8" s="38"/>
      <c r="R8" s="34"/>
      <c r="S8" s="34">
        <f>+G8</f>
        <v>2012</v>
      </c>
      <c r="T8" s="34"/>
      <c r="U8" s="36"/>
    </row>
    <row r="9" spans="1:21" ht="15.75" customHeight="1" thickBot="1">
      <c r="A9" s="40" t="s">
        <v>1</v>
      </c>
      <c r="B9" s="41" t="s">
        <v>2</v>
      </c>
      <c r="C9" s="41" t="s">
        <v>3</v>
      </c>
      <c r="D9" s="41" t="s">
        <v>4</v>
      </c>
      <c r="E9" s="42" t="s">
        <v>5</v>
      </c>
      <c r="F9" s="43" t="s">
        <v>2</v>
      </c>
      <c r="G9" s="43" t="s">
        <v>3</v>
      </c>
      <c r="H9" s="43" t="s">
        <v>4</v>
      </c>
      <c r="I9" s="44" t="s">
        <v>5</v>
      </c>
      <c r="J9" s="43" t="s">
        <v>2</v>
      </c>
      <c r="K9" s="43" t="s">
        <v>3</v>
      </c>
      <c r="L9" s="43" t="s">
        <v>4</v>
      </c>
      <c r="M9" s="44" t="s">
        <v>5</v>
      </c>
      <c r="N9" s="43" t="s">
        <v>2</v>
      </c>
      <c r="O9" s="43" t="s">
        <v>3</v>
      </c>
      <c r="P9" s="43" t="s">
        <v>4</v>
      </c>
      <c r="Q9" s="44" t="s">
        <v>5</v>
      </c>
      <c r="R9" s="43" t="s">
        <v>2</v>
      </c>
      <c r="S9" s="43" t="s">
        <v>3</v>
      </c>
      <c r="T9" s="43" t="s">
        <v>4</v>
      </c>
      <c r="U9" s="46" t="s">
        <v>5</v>
      </c>
    </row>
    <row r="10" spans="1:21" ht="15.75" customHeight="1" thickTop="1">
      <c r="A10" s="20"/>
      <c r="B10" s="53"/>
      <c r="C10" s="53"/>
      <c r="D10" s="53"/>
      <c r="E10" s="54" t="s">
        <v>18</v>
      </c>
      <c r="F10" s="53"/>
      <c r="G10" s="53"/>
      <c r="H10" s="53"/>
      <c r="I10" s="53" t="s">
        <v>18</v>
      </c>
      <c r="J10" s="81"/>
      <c r="K10" s="79"/>
      <c r="L10" s="79"/>
      <c r="M10" s="26" t="s">
        <v>18</v>
      </c>
      <c r="N10" s="53"/>
      <c r="O10" s="53"/>
      <c r="P10" s="53"/>
      <c r="Q10" s="54"/>
      <c r="R10" s="53"/>
      <c r="S10" s="53"/>
      <c r="T10" s="53"/>
      <c r="U10" s="55"/>
    </row>
    <row r="11" spans="1:21" ht="15" customHeight="1">
      <c r="A11" s="20" t="s">
        <v>35</v>
      </c>
      <c r="B11" s="21">
        <v>0</v>
      </c>
      <c r="C11" s="21">
        <v>0</v>
      </c>
      <c r="D11" s="21">
        <v>1682</v>
      </c>
      <c r="E11" s="22">
        <f aca="true" t="shared" si="0" ref="E11:E17">+B11+C11+D11</f>
        <v>1682</v>
      </c>
      <c r="F11" s="21">
        <v>0</v>
      </c>
      <c r="G11" s="21">
        <v>0</v>
      </c>
      <c r="H11" s="21">
        <v>2610</v>
      </c>
      <c r="I11" s="22">
        <f>+F11+G11+H11</f>
        <v>2610</v>
      </c>
      <c r="J11" s="78">
        <f>IF(+B11&gt;0,(+F11-B11)/B11,0)</f>
        <v>0</v>
      </c>
      <c r="K11" s="25">
        <f>IF(+C11&gt;0,(+G11-C11)/C11,0)</f>
        <v>0</v>
      </c>
      <c r="L11" s="25">
        <f>IF(+D11&gt;0,(+H11-D11)/D11,0)</f>
        <v>0.5517241379310345</v>
      </c>
      <c r="M11" s="26">
        <f>IF(+E11&gt;0,(+I11-E11)/E11,0)</f>
        <v>0.5517241379310345</v>
      </c>
      <c r="N11" s="25">
        <f>+B11/$B$27</f>
        <v>0</v>
      </c>
      <c r="O11" s="25">
        <f>+C11/$C$27</f>
        <v>0</v>
      </c>
      <c r="P11" s="25">
        <f>+D11/$D$27</f>
        <v>0.19945452389422508</v>
      </c>
      <c r="Q11" s="26">
        <f>+E11/$E$27</f>
        <v>0.001113034547745344</v>
      </c>
      <c r="R11" s="25">
        <f>+F11/$F$27</f>
        <v>0</v>
      </c>
      <c r="S11" s="25">
        <f>+G11/$G$27</f>
        <v>0</v>
      </c>
      <c r="T11" s="25">
        <f>+H11/$H$27</f>
        <v>0.34963161419959815</v>
      </c>
      <c r="U11" s="27">
        <f>+I11/$I$27</f>
        <v>0.0032766263553746086</v>
      </c>
    </row>
    <row r="12" spans="1:21" ht="15" customHeight="1">
      <c r="A12" s="20" t="s">
        <v>66</v>
      </c>
      <c r="B12" s="21">
        <v>0</v>
      </c>
      <c r="C12" s="21">
        <v>0</v>
      </c>
      <c r="D12" s="21">
        <v>2182</v>
      </c>
      <c r="E12" s="22">
        <f t="shared" si="0"/>
        <v>2182</v>
      </c>
      <c r="F12" s="21">
        <v>0</v>
      </c>
      <c r="G12" s="21">
        <v>0</v>
      </c>
      <c r="H12" s="21">
        <v>2456</v>
      </c>
      <c r="I12" s="22">
        <f>+F12+G12+H12</f>
        <v>2456</v>
      </c>
      <c r="J12" s="78">
        <f aca="true" t="shared" si="1" ref="J12:J25">IF(+B12&gt;0,(+F12-B12)/B12,0)</f>
        <v>0</v>
      </c>
      <c r="K12" s="25">
        <f aca="true" t="shared" si="2" ref="K12:K25">IF(+C12&gt;0,(+G12-C12)/C12,0)</f>
        <v>0</v>
      </c>
      <c r="L12" s="25">
        <f aca="true" t="shared" si="3" ref="L12:L25">IF(+D12&gt;0,(+H12-D12)/D12,0)</f>
        <v>0.12557286892758937</v>
      </c>
      <c r="M12" s="26">
        <f aca="true" t="shared" si="4" ref="M12:M25">IF(+E12&gt;0,(+I12-E12)/E12,0)</f>
        <v>0.12557286892758937</v>
      </c>
      <c r="N12" s="25">
        <f aca="true" t="shared" si="5" ref="N12:N25">+B12/$B$27</f>
        <v>0</v>
      </c>
      <c r="O12" s="25">
        <f aca="true" t="shared" si="6" ref="O12:O25">+C12/$C$27</f>
        <v>0</v>
      </c>
      <c r="P12" s="25">
        <f aca="true" t="shared" si="7" ref="P12:P25">+D12/$D$27</f>
        <v>0.25874540495671766</v>
      </c>
      <c r="Q12" s="26">
        <f aca="true" t="shared" si="8" ref="Q12:Q25">+E12/$E$27</f>
        <v>0.0014439009412487163</v>
      </c>
      <c r="R12" s="25">
        <f aca="true" t="shared" si="9" ref="R12:R25">+F12/$F$27</f>
        <v>0</v>
      </c>
      <c r="S12" s="25">
        <f aca="true" t="shared" si="10" ref="S12:S25">+G12/$G$27</f>
        <v>0</v>
      </c>
      <c r="T12" s="25">
        <f aca="true" t="shared" si="11" ref="T12:T25">+H12/$H$27</f>
        <v>0.3290020093770931</v>
      </c>
      <c r="U12" s="27">
        <f aca="true" t="shared" si="12" ref="U12:U25">+I12/$I$27</f>
        <v>0.00308329284628354</v>
      </c>
    </row>
    <row r="13" spans="1:21" ht="15.75" customHeight="1">
      <c r="A13" s="20" t="s">
        <v>27</v>
      </c>
      <c r="B13" s="21">
        <v>15543</v>
      </c>
      <c r="C13" s="21">
        <v>79437</v>
      </c>
      <c r="D13" s="21">
        <v>0</v>
      </c>
      <c r="E13" s="22">
        <f t="shared" si="0"/>
        <v>94980</v>
      </c>
      <c r="F13" s="21">
        <v>8668</v>
      </c>
      <c r="G13" s="21">
        <v>109776</v>
      </c>
      <c r="H13" s="21">
        <v>0</v>
      </c>
      <c r="I13" s="22">
        <f aca="true" t="shared" si="13" ref="I13:I25">+F13+G13+H13</f>
        <v>118444</v>
      </c>
      <c r="J13" s="78">
        <f t="shared" si="1"/>
        <v>-0.44232130219391363</v>
      </c>
      <c r="K13" s="25">
        <f t="shared" si="2"/>
        <v>0.38192529929378</v>
      </c>
      <c r="L13" s="25">
        <f t="shared" si="3"/>
        <v>0</v>
      </c>
      <c r="M13" s="26">
        <f t="shared" si="4"/>
        <v>0.24704148241735102</v>
      </c>
      <c r="N13" s="25">
        <f t="shared" si="5"/>
        <v>0.033703114225867026</v>
      </c>
      <c r="O13" s="25">
        <f t="shared" si="6"/>
        <v>0.07626608498459547</v>
      </c>
      <c r="P13" s="25">
        <f t="shared" si="7"/>
        <v>0</v>
      </c>
      <c r="Q13" s="26">
        <f t="shared" si="8"/>
        <v>0.06285138010990059</v>
      </c>
      <c r="R13" s="25">
        <f t="shared" si="9"/>
        <v>0.019448801053663704</v>
      </c>
      <c r="S13" s="25">
        <f t="shared" si="10"/>
        <v>0.31967105703794085</v>
      </c>
      <c r="T13" s="25">
        <f t="shared" si="11"/>
        <v>0</v>
      </c>
      <c r="U13" s="27">
        <f t="shared" si="12"/>
        <v>0.14869606591417248</v>
      </c>
    </row>
    <row r="14" spans="1:21" ht="15.75" customHeight="1">
      <c r="A14" s="20" t="s">
        <v>45</v>
      </c>
      <c r="B14" s="21">
        <v>0</v>
      </c>
      <c r="C14" s="21">
        <v>0</v>
      </c>
      <c r="D14" s="21">
        <v>0</v>
      </c>
      <c r="E14" s="22">
        <f t="shared" si="0"/>
        <v>0</v>
      </c>
      <c r="F14" s="21">
        <v>0</v>
      </c>
      <c r="G14" s="21">
        <v>0</v>
      </c>
      <c r="H14" s="21">
        <v>0</v>
      </c>
      <c r="I14" s="22">
        <f t="shared" si="13"/>
        <v>0</v>
      </c>
      <c r="J14" s="78">
        <f t="shared" si="1"/>
        <v>0</v>
      </c>
      <c r="K14" s="25">
        <f t="shared" si="2"/>
        <v>0</v>
      </c>
      <c r="L14" s="25">
        <f t="shared" si="3"/>
        <v>0</v>
      </c>
      <c r="M14" s="26">
        <f t="shared" si="4"/>
        <v>0</v>
      </c>
      <c r="N14" s="25">
        <f t="shared" si="5"/>
        <v>0</v>
      </c>
      <c r="O14" s="25">
        <f t="shared" si="6"/>
        <v>0</v>
      </c>
      <c r="P14" s="25">
        <f t="shared" si="7"/>
        <v>0</v>
      </c>
      <c r="Q14" s="26">
        <f t="shared" si="8"/>
        <v>0</v>
      </c>
      <c r="R14" s="25">
        <f t="shared" si="9"/>
        <v>0</v>
      </c>
      <c r="S14" s="25">
        <f t="shared" si="10"/>
        <v>0</v>
      </c>
      <c r="T14" s="25">
        <f t="shared" si="11"/>
        <v>0</v>
      </c>
      <c r="U14" s="27">
        <f t="shared" si="12"/>
        <v>0</v>
      </c>
    </row>
    <row r="15" spans="1:21" ht="15.75" customHeight="1">
      <c r="A15" s="20" t="s">
        <v>32</v>
      </c>
      <c r="B15" s="21">
        <v>12696</v>
      </c>
      <c r="C15" s="21">
        <v>0</v>
      </c>
      <c r="D15" s="21">
        <v>0</v>
      </c>
      <c r="E15" s="22">
        <f t="shared" si="0"/>
        <v>12696</v>
      </c>
      <c r="F15" s="21">
        <v>12961</v>
      </c>
      <c r="G15" s="21">
        <v>0</v>
      </c>
      <c r="H15" s="21">
        <v>0</v>
      </c>
      <c r="I15" s="22">
        <f>+F15+G15+H15</f>
        <v>12961</v>
      </c>
      <c r="J15" s="78">
        <f t="shared" si="1"/>
        <v>0.02087271581600504</v>
      </c>
      <c r="K15" s="25">
        <f t="shared" si="2"/>
        <v>0</v>
      </c>
      <c r="L15" s="25">
        <f t="shared" si="3"/>
        <v>0</v>
      </c>
      <c r="M15" s="26">
        <f t="shared" si="4"/>
        <v>0.02087271581600504</v>
      </c>
      <c r="N15" s="25">
        <f t="shared" si="5"/>
        <v>0.02752973931748104</v>
      </c>
      <c r="O15" s="25">
        <f t="shared" si="6"/>
        <v>0</v>
      </c>
      <c r="P15" s="25">
        <f t="shared" si="7"/>
        <v>0</v>
      </c>
      <c r="Q15" s="26">
        <f t="shared" si="8"/>
        <v>0.008401359463837627</v>
      </c>
      <c r="R15" s="25">
        <f t="shared" si="9"/>
        <v>0.02908120794376272</v>
      </c>
      <c r="S15" s="25">
        <f t="shared" si="10"/>
        <v>0</v>
      </c>
      <c r="T15" s="25">
        <f t="shared" si="11"/>
        <v>0</v>
      </c>
      <c r="U15" s="27">
        <f t="shared" si="12"/>
        <v>0.016271400073567168</v>
      </c>
    </row>
    <row r="16" spans="1:21" ht="15.75" customHeight="1">
      <c r="A16" s="20" t="s">
        <v>34</v>
      </c>
      <c r="B16" s="21">
        <v>74993</v>
      </c>
      <c r="C16" s="21">
        <v>0</v>
      </c>
      <c r="D16" s="21">
        <v>0</v>
      </c>
      <c r="E16" s="22">
        <f t="shared" si="0"/>
        <v>74993</v>
      </c>
      <c r="F16" s="21">
        <v>63820</v>
      </c>
      <c r="G16" s="21">
        <v>0</v>
      </c>
      <c r="H16" s="21">
        <v>0</v>
      </c>
      <c r="I16" s="22">
        <f>+F16+G16+H16</f>
        <v>63820</v>
      </c>
      <c r="J16" s="78">
        <f t="shared" si="1"/>
        <v>-0.1489872388089555</v>
      </c>
      <c r="K16" s="25">
        <f t="shared" si="2"/>
        <v>0</v>
      </c>
      <c r="L16" s="25">
        <f t="shared" si="3"/>
        <v>0</v>
      </c>
      <c r="M16" s="26">
        <f t="shared" si="4"/>
        <v>-0.1489872388089555</v>
      </c>
      <c r="N16" s="25">
        <f t="shared" si="5"/>
        <v>0.16261324359135598</v>
      </c>
      <c r="O16" s="25">
        <f t="shared" si="6"/>
        <v>0</v>
      </c>
      <c r="P16" s="25">
        <f t="shared" si="7"/>
        <v>0</v>
      </c>
      <c r="Q16" s="26">
        <f t="shared" si="8"/>
        <v>0.04962532689599678</v>
      </c>
      <c r="R16" s="25">
        <f t="shared" si="9"/>
        <v>0.14319594868998817</v>
      </c>
      <c r="S16" s="25">
        <f t="shared" si="10"/>
        <v>0</v>
      </c>
      <c r="T16" s="25">
        <f t="shared" si="11"/>
        <v>0</v>
      </c>
      <c r="U16" s="27">
        <f t="shared" si="12"/>
        <v>0.080120419157091</v>
      </c>
    </row>
    <row r="17" spans="1:21" ht="15.75" customHeight="1">
      <c r="A17" s="20" t="s">
        <v>68</v>
      </c>
      <c r="B17" s="21">
        <v>29275</v>
      </c>
      <c r="C17" s="21">
        <v>87965</v>
      </c>
      <c r="D17" s="21">
        <v>0</v>
      </c>
      <c r="E17" s="22">
        <f t="shared" si="0"/>
        <v>117240</v>
      </c>
      <c r="F17" s="21">
        <v>40885</v>
      </c>
      <c r="G17" s="21">
        <v>44008</v>
      </c>
      <c r="H17" s="21">
        <v>0</v>
      </c>
      <c r="I17" s="22">
        <f t="shared" si="13"/>
        <v>84893</v>
      </c>
      <c r="J17" s="78">
        <f t="shared" si="1"/>
        <v>0.39658411614005123</v>
      </c>
      <c r="K17" s="25">
        <f t="shared" si="2"/>
        <v>-0.49971011197635423</v>
      </c>
      <c r="L17" s="25">
        <f t="shared" si="3"/>
        <v>0</v>
      </c>
      <c r="M17" s="26">
        <f t="shared" si="4"/>
        <v>-0.2759041282838622</v>
      </c>
      <c r="N17" s="25">
        <f t="shared" si="5"/>
        <v>0.06347929414927989</v>
      </c>
      <c r="O17" s="25">
        <f t="shared" si="6"/>
        <v>0.08445366977189396</v>
      </c>
      <c r="P17" s="25">
        <f t="shared" si="7"/>
        <v>0</v>
      </c>
      <c r="Q17" s="26">
        <f t="shared" si="8"/>
        <v>0.07758155194867071</v>
      </c>
      <c r="R17" s="25">
        <f t="shared" si="9"/>
        <v>0.09173560580053536</v>
      </c>
      <c r="S17" s="25">
        <f t="shared" si="10"/>
        <v>0.12815263698919346</v>
      </c>
      <c r="T17" s="25">
        <f t="shared" si="11"/>
        <v>0</v>
      </c>
      <c r="U17" s="27">
        <f t="shared" si="12"/>
        <v>0.10657572459265006</v>
      </c>
    </row>
    <row r="18" spans="1:21" ht="15.75" customHeight="1">
      <c r="A18" s="20" t="s">
        <v>50</v>
      </c>
      <c r="B18" s="21">
        <v>61922</v>
      </c>
      <c r="C18" s="21">
        <v>8646</v>
      </c>
      <c r="D18" s="21">
        <v>257</v>
      </c>
      <c r="E18" s="22">
        <f aca="true" t="shared" si="14" ref="E18:E23">+B18+C18+D18</f>
        <v>70825</v>
      </c>
      <c r="F18" s="21">
        <f>62645+5+4</f>
        <v>62654</v>
      </c>
      <c r="G18" s="21">
        <v>0</v>
      </c>
      <c r="H18" s="21">
        <v>0</v>
      </c>
      <c r="I18" s="22">
        <f t="shared" si="13"/>
        <v>62654</v>
      </c>
      <c r="J18" s="78">
        <f t="shared" si="1"/>
        <v>0.011821323600658894</v>
      </c>
      <c r="K18" s="25">
        <f t="shared" si="2"/>
        <v>-1</v>
      </c>
      <c r="L18" s="25">
        <f t="shared" si="3"/>
        <v>-1</v>
      </c>
      <c r="M18" s="26">
        <f t="shared" si="4"/>
        <v>-0.11536886692552065</v>
      </c>
      <c r="N18" s="25">
        <f t="shared" si="5"/>
        <v>0.13427036216265445</v>
      </c>
      <c r="O18" s="25">
        <f t="shared" si="6"/>
        <v>0.00830087453928034</v>
      </c>
      <c r="P18" s="25">
        <f t="shared" si="7"/>
        <v>0.030475512866121192</v>
      </c>
      <c r="Q18" s="26">
        <f t="shared" si="8"/>
        <v>0.04686722463975267</v>
      </c>
      <c r="R18" s="25">
        <f t="shared" si="9"/>
        <v>0.14057973941119584</v>
      </c>
      <c r="S18" s="25">
        <f t="shared" si="10"/>
        <v>0</v>
      </c>
      <c r="T18" s="25">
        <f t="shared" si="11"/>
        <v>0</v>
      </c>
      <c r="U18" s="27">
        <f t="shared" si="12"/>
        <v>0.07865660830254434</v>
      </c>
    </row>
    <row r="19" spans="1:21" ht="15.75" customHeight="1">
      <c r="A19" s="20" t="s">
        <v>9</v>
      </c>
      <c r="B19" s="21">
        <v>5002</v>
      </c>
      <c r="C19" s="21">
        <v>0</v>
      </c>
      <c r="D19" s="21">
        <v>0</v>
      </c>
      <c r="E19" s="22">
        <f t="shared" si="14"/>
        <v>5002</v>
      </c>
      <c r="F19" s="21">
        <v>5124</v>
      </c>
      <c r="G19" s="21">
        <v>0</v>
      </c>
      <c r="H19" s="21">
        <v>0</v>
      </c>
      <c r="I19" s="22">
        <f t="shared" si="13"/>
        <v>5124</v>
      </c>
      <c r="J19" s="78">
        <f t="shared" si="1"/>
        <v>0.024390243902439025</v>
      </c>
      <c r="K19" s="25">
        <f t="shared" si="2"/>
        <v>0</v>
      </c>
      <c r="L19" s="25">
        <f t="shared" si="3"/>
        <v>0</v>
      </c>
      <c r="M19" s="26">
        <f t="shared" si="4"/>
        <v>0.024390243902439025</v>
      </c>
      <c r="N19" s="25">
        <f t="shared" si="5"/>
        <v>0.01084623157419976</v>
      </c>
      <c r="O19" s="25">
        <f t="shared" si="6"/>
        <v>0</v>
      </c>
      <c r="P19" s="25">
        <f t="shared" si="7"/>
        <v>0</v>
      </c>
      <c r="Q19" s="26">
        <f t="shared" si="8"/>
        <v>0.0033099874006077353</v>
      </c>
      <c r="R19" s="25">
        <f t="shared" si="9"/>
        <v>0.01149696084436696</v>
      </c>
      <c r="S19" s="25">
        <f t="shared" si="10"/>
        <v>0</v>
      </c>
      <c r="T19" s="25">
        <f t="shared" si="11"/>
        <v>0</v>
      </c>
      <c r="U19" s="27">
        <f t="shared" si="12"/>
        <v>0.006432733120666474</v>
      </c>
    </row>
    <row r="20" spans="1:21" ht="15.75" customHeight="1">
      <c r="A20" s="20" t="s">
        <v>33</v>
      </c>
      <c r="B20" s="21">
        <v>0</v>
      </c>
      <c r="C20" s="21">
        <v>0</v>
      </c>
      <c r="D20" s="21">
        <v>4312</v>
      </c>
      <c r="E20" s="22">
        <f t="shared" si="14"/>
        <v>4312</v>
      </c>
      <c r="F20" s="21">
        <v>0</v>
      </c>
      <c r="G20" s="21">
        <v>0</v>
      </c>
      <c r="H20" s="21">
        <v>2399</v>
      </c>
      <c r="I20" s="22">
        <f t="shared" si="13"/>
        <v>2399</v>
      </c>
      <c r="J20" s="78">
        <f t="shared" si="1"/>
        <v>0</v>
      </c>
      <c r="K20" s="25">
        <f t="shared" si="2"/>
        <v>0</v>
      </c>
      <c r="L20" s="25">
        <f t="shared" si="3"/>
        <v>-0.4436456400742115</v>
      </c>
      <c r="M20" s="26">
        <f t="shared" si="4"/>
        <v>-0.4436456400742115</v>
      </c>
      <c r="N20" s="25">
        <f t="shared" si="5"/>
        <v>0</v>
      </c>
      <c r="O20" s="25">
        <f t="shared" si="6"/>
        <v>0</v>
      </c>
      <c r="P20" s="25">
        <f t="shared" si="7"/>
        <v>0.5113245582829361</v>
      </c>
      <c r="Q20" s="26">
        <f t="shared" si="8"/>
        <v>0.0028533917775730817</v>
      </c>
      <c r="R20" s="25">
        <f t="shared" si="9"/>
        <v>0</v>
      </c>
      <c r="S20" s="25">
        <f t="shared" si="10"/>
        <v>0</v>
      </c>
      <c r="T20" s="25">
        <f t="shared" si="11"/>
        <v>0.3213663764233088</v>
      </c>
      <c r="U20" s="27">
        <f t="shared" si="12"/>
        <v>0.0030117343396719107</v>
      </c>
    </row>
    <row r="21" spans="1:21" ht="15.75" customHeight="1">
      <c r="A21" s="20" t="s">
        <v>36</v>
      </c>
      <c r="B21" s="21">
        <v>103108</v>
      </c>
      <c r="C21" s="21">
        <v>5146</v>
      </c>
      <c r="D21" s="21">
        <v>0</v>
      </c>
      <c r="E21" s="22">
        <f t="shared" si="14"/>
        <v>108254</v>
      </c>
      <c r="F21" s="21">
        <v>87115</v>
      </c>
      <c r="G21" s="21">
        <v>189569</v>
      </c>
      <c r="H21" s="21">
        <v>0</v>
      </c>
      <c r="I21" s="22">
        <f t="shared" si="13"/>
        <v>276684</v>
      </c>
      <c r="J21" s="78">
        <f t="shared" si="1"/>
        <v>-0.15510920588121194</v>
      </c>
      <c r="K21" s="25">
        <f t="shared" si="2"/>
        <v>35.83812670034979</v>
      </c>
      <c r="L21" s="25">
        <f t="shared" si="3"/>
        <v>0</v>
      </c>
      <c r="M21" s="26">
        <f t="shared" si="4"/>
        <v>1.5558778428510724</v>
      </c>
      <c r="N21" s="25">
        <f t="shared" si="5"/>
        <v>0.22357721814326045</v>
      </c>
      <c r="O21" s="25">
        <f t="shared" si="6"/>
        <v>0.004940585285581383</v>
      </c>
      <c r="P21" s="25">
        <f t="shared" si="7"/>
        <v>0</v>
      </c>
      <c r="Q21" s="26">
        <f t="shared" si="8"/>
        <v>0.07163522112462811</v>
      </c>
      <c r="R21" s="25">
        <f t="shared" si="9"/>
        <v>0.19546404058490002</v>
      </c>
      <c r="S21" s="25">
        <f t="shared" si="10"/>
        <v>0.5520307044492914</v>
      </c>
      <c r="T21" s="25">
        <f t="shared" si="11"/>
        <v>0</v>
      </c>
      <c r="U21" s="27">
        <f t="shared" si="12"/>
        <v>0.34735252356722923</v>
      </c>
    </row>
    <row r="22" spans="1:21" ht="15.75" customHeight="1">
      <c r="A22" s="20" t="s">
        <v>17</v>
      </c>
      <c r="B22" s="21">
        <v>392</v>
      </c>
      <c r="C22" s="21">
        <v>0</v>
      </c>
      <c r="D22" s="21">
        <v>0</v>
      </c>
      <c r="E22" s="22">
        <f t="shared" si="14"/>
        <v>392</v>
      </c>
      <c r="F22" s="21">
        <v>37</v>
      </c>
      <c r="G22" s="21">
        <v>0</v>
      </c>
      <c r="H22" s="21">
        <v>0</v>
      </c>
      <c r="I22" s="22">
        <f t="shared" si="13"/>
        <v>37</v>
      </c>
      <c r="J22" s="78">
        <f t="shared" si="1"/>
        <v>-0.9056122448979592</v>
      </c>
      <c r="K22" s="25">
        <f t="shared" si="2"/>
        <v>0</v>
      </c>
      <c r="L22" s="25">
        <f t="shared" si="3"/>
        <v>0</v>
      </c>
      <c r="M22" s="26">
        <f t="shared" si="4"/>
        <v>-0.9056122448979592</v>
      </c>
      <c r="N22" s="25">
        <f t="shared" si="5"/>
        <v>0.0008500045535958228</v>
      </c>
      <c r="O22" s="25">
        <f t="shared" si="6"/>
        <v>0</v>
      </c>
      <c r="P22" s="25">
        <f t="shared" si="7"/>
        <v>0</v>
      </c>
      <c r="Q22" s="26">
        <f t="shared" si="8"/>
        <v>0.0002593992525066438</v>
      </c>
      <c r="R22" s="25">
        <f t="shared" si="9"/>
        <v>8.301864778328992E-05</v>
      </c>
      <c r="S22" s="25">
        <f t="shared" si="10"/>
        <v>0</v>
      </c>
      <c r="T22" s="25">
        <f t="shared" si="11"/>
        <v>0</v>
      </c>
      <c r="U22" s="27">
        <f t="shared" si="12"/>
        <v>4.645025867772434E-05</v>
      </c>
    </row>
    <row r="23" spans="1:22" ht="15.75" customHeight="1">
      <c r="A23" s="20" t="s">
        <v>70</v>
      </c>
      <c r="B23" s="21">
        <v>77505</v>
      </c>
      <c r="C23" s="21">
        <v>829056</v>
      </c>
      <c r="D23" s="21">
        <v>0</v>
      </c>
      <c r="E23" s="22">
        <f t="shared" si="14"/>
        <v>906561</v>
      </c>
      <c r="F23" s="21">
        <v>76547</v>
      </c>
      <c r="G23" s="21">
        <v>0</v>
      </c>
      <c r="H23" s="21">
        <v>0</v>
      </c>
      <c r="I23" s="22">
        <f t="shared" si="13"/>
        <v>76547</v>
      </c>
      <c r="J23" s="78">
        <f t="shared" si="1"/>
        <v>-0.01236049287142765</v>
      </c>
      <c r="K23" s="25">
        <f t="shared" si="2"/>
        <v>-1</v>
      </c>
      <c r="L23" s="25">
        <f t="shared" si="3"/>
        <v>0</v>
      </c>
      <c r="M23" s="26">
        <f t="shared" si="4"/>
        <v>-0.9155633211664742</v>
      </c>
      <c r="N23" s="25">
        <f t="shared" si="5"/>
        <v>0.16806021154705167</v>
      </c>
      <c r="O23" s="25">
        <f t="shared" si="6"/>
        <v>0.7959622764327553</v>
      </c>
      <c r="P23" s="25">
        <f t="shared" si="7"/>
        <v>0</v>
      </c>
      <c r="Q23" s="26">
        <f t="shared" si="8"/>
        <v>0.5999011371216212</v>
      </c>
      <c r="R23" s="25">
        <f t="shared" si="9"/>
        <v>0.17175211978020252</v>
      </c>
      <c r="S23" s="25">
        <f t="shared" si="10"/>
        <v>0</v>
      </c>
      <c r="T23" s="25">
        <f t="shared" si="11"/>
        <v>0</v>
      </c>
      <c r="U23" s="27">
        <f t="shared" si="12"/>
        <v>0.09609805272983149</v>
      </c>
      <c r="V23" s="52" t="s">
        <v>30</v>
      </c>
    </row>
    <row r="24" spans="1:21" ht="15.75" customHeight="1">
      <c r="A24" s="20" t="s">
        <v>40</v>
      </c>
      <c r="B24" s="21">
        <v>0</v>
      </c>
      <c r="C24" s="21">
        <v>0</v>
      </c>
      <c r="D24" s="21">
        <v>0</v>
      </c>
      <c r="E24" s="22">
        <f>+B24+C24+D24</f>
        <v>0</v>
      </c>
      <c r="F24" s="21">
        <v>0</v>
      </c>
      <c r="G24" s="21">
        <v>0</v>
      </c>
      <c r="H24" s="21">
        <v>0</v>
      </c>
      <c r="I24" s="22">
        <f>+F24+G24+H24</f>
        <v>0</v>
      </c>
      <c r="J24" s="78">
        <f t="shared" si="1"/>
        <v>0</v>
      </c>
      <c r="K24" s="25">
        <f t="shared" si="2"/>
        <v>0</v>
      </c>
      <c r="L24" s="25">
        <f t="shared" si="3"/>
        <v>0</v>
      </c>
      <c r="M24" s="26">
        <f t="shared" si="4"/>
        <v>0</v>
      </c>
      <c r="N24" s="25">
        <f t="shared" si="5"/>
        <v>0</v>
      </c>
      <c r="O24" s="25">
        <f t="shared" si="6"/>
        <v>0</v>
      </c>
      <c r="P24" s="25">
        <f t="shared" si="7"/>
        <v>0</v>
      </c>
      <c r="Q24" s="26">
        <f t="shared" si="8"/>
        <v>0</v>
      </c>
      <c r="R24" s="25">
        <f t="shared" si="9"/>
        <v>0</v>
      </c>
      <c r="S24" s="25">
        <f t="shared" si="10"/>
        <v>0</v>
      </c>
      <c r="T24" s="25">
        <f t="shared" si="11"/>
        <v>0</v>
      </c>
      <c r="U24" s="27">
        <f t="shared" si="12"/>
        <v>0</v>
      </c>
    </row>
    <row r="25" spans="1:21" ht="15.75" customHeight="1">
      <c r="A25" s="20" t="s">
        <v>31</v>
      </c>
      <c r="B25" s="21">
        <v>75912</v>
      </c>
      <c r="C25" s="21">
        <v>69</v>
      </c>
      <c r="D25" s="21">
        <v>0</v>
      </c>
      <c r="E25" s="22">
        <f>+B25+C25+D25</f>
        <v>75981</v>
      </c>
      <c r="F25" s="21">
        <v>81188</v>
      </c>
      <c r="G25" s="21">
        <v>50</v>
      </c>
      <c r="H25" s="21">
        <v>0</v>
      </c>
      <c r="I25" s="22">
        <f t="shared" si="13"/>
        <v>81238</v>
      </c>
      <c r="J25" s="78">
        <f t="shared" si="1"/>
        <v>0.06950152808515123</v>
      </c>
      <c r="K25" s="25">
        <f t="shared" si="2"/>
        <v>-0.2753623188405797</v>
      </c>
      <c r="L25" s="25">
        <f t="shared" si="3"/>
        <v>0</v>
      </c>
      <c r="M25" s="26">
        <f t="shared" si="4"/>
        <v>0.0691883497190087</v>
      </c>
      <c r="N25" s="25">
        <f t="shared" si="5"/>
        <v>0.164605983858587</v>
      </c>
      <c r="O25" s="25">
        <f t="shared" si="6"/>
        <v>6.624570243006518E-05</v>
      </c>
      <c r="P25" s="25">
        <f t="shared" si="7"/>
        <v>0</v>
      </c>
      <c r="Q25" s="26">
        <f t="shared" si="8"/>
        <v>0.050279118889559445</v>
      </c>
      <c r="R25" s="25">
        <f t="shared" si="9"/>
        <v>0.18216535070891193</v>
      </c>
      <c r="S25" s="25">
        <f t="shared" si="10"/>
        <v>0.00014560152357434269</v>
      </c>
      <c r="T25" s="25">
        <f t="shared" si="11"/>
        <v>0</v>
      </c>
      <c r="U25" s="27">
        <f t="shared" si="12"/>
        <v>0.10198719228272891</v>
      </c>
    </row>
    <row r="26" spans="1:21" ht="15.75" customHeight="1" thickBot="1">
      <c r="A26" s="20" t="s">
        <v>38</v>
      </c>
      <c r="B26" s="21">
        <v>4826</v>
      </c>
      <c r="C26" s="21">
        <v>31258</v>
      </c>
      <c r="D26" s="21">
        <v>0</v>
      </c>
      <c r="E26" s="22">
        <f>+B26+C26+D26</f>
        <v>36084</v>
      </c>
      <c r="F26" s="21">
        <v>6684</v>
      </c>
      <c r="G26" s="21">
        <v>0</v>
      </c>
      <c r="H26" s="21">
        <v>0</v>
      </c>
      <c r="I26" s="22">
        <f>+F26+G26+H26</f>
        <v>6684</v>
      </c>
      <c r="J26" s="78">
        <f aca="true" t="shared" si="15" ref="J26:M27">IF(+B26&gt;0,(+F26-B26)/B26,0)</f>
        <v>0.3849979278905926</v>
      </c>
      <c r="K26" s="25">
        <f t="shared" si="15"/>
        <v>-1</v>
      </c>
      <c r="L26" s="25">
        <f t="shared" si="15"/>
        <v>0</v>
      </c>
      <c r="M26" s="26">
        <f t="shared" si="15"/>
        <v>-0.8147655470568673</v>
      </c>
      <c r="N26" s="25">
        <f>+B26/$B$27</f>
        <v>0.010464596876666942</v>
      </c>
      <c r="O26" s="25">
        <f>+C26/$C$27</f>
        <v>0.03001026328346344</v>
      </c>
      <c r="P26" s="25">
        <f>+D26/$D$27</f>
        <v>0</v>
      </c>
      <c r="Q26" s="26">
        <f>+E26/$E$27</f>
        <v>0.023877965886351365</v>
      </c>
      <c r="R26" s="25">
        <f>+F26/$F$27</f>
        <v>0.014997206534689455</v>
      </c>
      <c r="S26" s="25">
        <f>+G26/$G$27</f>
        <v>0</v>
      </c>
      <c r="T26" s="25">
        <f>+H26/$H$27</f>
        <v>0</v>
      </c>
      <c r="U26" s="27">
        <f>+I26/$I$27</f>
        <v>0.008391176459511067</v>
      </c>
    </row>
    <row r="27" spans="1:21" ht="15.75" customHeight="1" thickBot="1">
      <c r="A27" s="56" t="s">
        <v>10</v>
      </c>
      <c r="B27" s="57">
        <f aca="true" t="shared" si="16" ref="B27:I27">SUM(B11:B26)</f>
        <v>461174</v>
      </c>
      <c r="C27" s="57">
        <f t="shared" si="16"/>
        <v>1041577</v>
      </c>
      <c r="D27" s="57">
        <f t="shared" si="16"/>
        <v>8433</v>
      </c>
      <c r="E27" s="58">
        <f t="shared" si="16"/>
        <v>1511184</v>
      </c>
      <c r="F27" s="57">
        <f t="shared" si="16"/>
        <v>445683</v>
      </c>
      <c r="G27" s="57">
        <f t="shared" si="16"/>
        <v>343403</v>
      </c>
      <c r="H27" s="57">
        <f t="shared" si="16"/>
        <v>7465</v>
      </c>
      <c r="I27" s="57">
        <f t="shared" si="16"/>
        <v>796551</v>
      </c>
      <c r="J27" s="84">
        <f t="shared" si="15"/>
        <v>-0.033590358519777784</v>
      </c>
      <c r="K27" s="83">
        <f t="shared" si="15"/>
        <v>-0.6703047398320048</v>
      </c>
      <c r="L27" s="83">
        <f t="shared" si="15"/>
        <v>-0.11478714573698565</v>
      </c>
      <c r="M27" s="82">
        <f t="shared" si="15"/>
        <v>-0.47289608677699074</v>
      </c>
      <c r="N27" s="59">
        <f aca="true" t="shared" si="17" ref="N27:U27">SUM(N11:N26)</f>
        <v>0.9999999999999999</v>
      </c>
      <c r="O27" s="59">
        <f t="shared" si="17"/>
        <v>1</v>
      </c>
      <c r="P27" s="59">
        <f t="shared" si="17"/>
        <v>1</v>
      </c>
      <c r="Q27" s="60">
        <f t="shared" si="17"/>
        <v>1</v>
      </c>
      <c r="R27" s="59">
        <f t="shared" si="17"/>
        <v>1</v>
      </c>
      <c r="S27" s="59">
        <f t="shared" si="17"/>
        <v>1</v>
      </c>
      <c r="T27" s="59">
        <f t="shared" si="17"/>
        <v>1</v>
      </c>
      <c r="U27" s="61">
        <f t="shared" si="17"/>
        <v>1.0000000000000002</v>
      </c>
    </row>
    <row r="28" spans="1:2" ht="15.75" customHeight="1">
      <c r="A28" s="97" t="s">
        <v>67</v>
      </c>
      <c r="B28" s="75"/>
    </row>
    <row r="29" spans="1:2" ht="15.75" customHeight="1">
      <c r="A29" s="97" t="s">
        <v>69</v>
      </c>
      <c r="B29" s="75"/>
    </row>
    <row r="30" spans="1:2" ht="15.75" customHeight="1">
      <c r="A30" s="97" t="s">
        <v>73</v>
      </c>
      <c r="B30" s="75"/>
    </row>
    <row r="31" spans="1:2" ht="15.75" customHeight="1">
      <c r="A31" s="2" t="s">
        <v>47</v>
      </c>
      <c r="B31" s="52" t="s">
        <v>18</v>
      </c>
    </row>
    <row r="32" spans="1:21" ht="15.75" customHeight="1">
      <c r="A32" s="16" t="s">
        <v>81</v>
      </c>
      <c r="B32" s="67"/>
      <c r="C32" s="67"/>
      <c r="D32" s="67"/>
      <c r="E32" s="67"/>
      <c r="F32" s="67"/>
      <c r="G32" s="67"/>
      <c r="H32" s="67" t="s">
        <v>18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6:21" ht="15.75" customHeight="1">
      <c r="P33" s="67"/>
      <c r="Q33" s="67"/>
      <c r="R33" s="67"/>
      <c r="S33" s="67"/>
      <c r="T33" s="67"/>
      <c r="U33" s="67"/>
    </row>
    <row r="34" spans="1:21" ht="15.75" customHeight="1">
      <c r="A34" s="67" t="str">
        <f>+A2</f>
        <v>Date:</v>
      </c>
      <c r="B34" s="69">
        <v>41348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5.7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15.75" customHeight="1">
      <c r="A36" s="67"/>
      <c r="B36" s="67"/>
      <c r="C36" s="16" t="s">
        <v>76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15.75" customHeight="1" thickBo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5.75" customHeight="1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2"/>
    </row>
    <row r="39" spans="1:21" ht="15.75" customHeight="1">
      <c r="A39" s="33"/>
      <c r="B39" s="34"/>
      <c r="C39" s="34"/>
      <c r="D39" s="34" t="s">
        <v>19</v>
      </c>
      <c r="E39" s="34"/>
      <c r="F39" s="34"/>
      <c r="G39" s="34"/>
      <c r="H39" s="34"/>
      <c r="I39" s="34"/>
      <c r="J39" s="101" t="s">
        <v>44</v>
      </c>
      <c r="K39" s="102"/>
      <c r="L39" s="102"/>
      <c r="M39" s="103"/>
      <c r="N39" s="34"/>
      <c r="O39" s="34"/>
      <c r="P39" s="34" t="s">
        <v>22</v>
      </c>
      <c r="Q39" s="34"/>
      <c r="R39" s="34"/>
      <c r="S39" s="34"/>
      <c r="T39" s="34"/>
      <c r="U39" s="36"/>
    </row>
    <row r="40" spans="1:21" ht="15.75" customHeight="1">
      <c r="A40" s="37"/>
      <c r="B40" s="34"/>
      <c r="C40" s="34">
        <f>+C8</f>
        <v>2011</v>
      </c>
      <c r="D40" s="34"/>
      <c r="E40" s="38"/>
      <c r="F40" s="34"/>
      <c r="G40" s="34">
        <f>+G8</f>
        <v>2012</v>
      </c>
      <c r="H40" s="34"/>
      <c r="I40" s="34"/>
      <c r="J40" s="76"/>
      <c r="K40" s="34"/>
      <c r="L40" s="34"/>
      <c r="M40" s="77" t="s">
        <v>18</v>
      </c>
      <c r="N40" s="34"/>
      <c r="O40" s="34">
        <f>+C40</f>
        <v>2011</v>
      </c>
      <c r="P40" s="34"/>
      <c r="Q40" s="38"/>
      <c r="R40" s="34"/>
      <c r="S40" s="34">
        <f>+G40</f>
        <v>2012</v>
      </c>
      <c r="T40" s="34"/>
      <c r="U40" s="36"/>
    </row>
    <row r="41" spans="1:21" ht="15.75" customHeight="1" thickBot="1">
      <c r="A41" s="40" t="s">
        <v>1</v>
      </c>
      <c r="B41" s="43" t="s">
        <v>2</v>
      </c>
      <c r="C41" s="43" t="s">
        <v>3</v>
      </c>
      <c r="D41" s="43" t="s">
        <v>4</v>
      </c>
      <c r="E41" s="44" t="s">
        <v>5</v>
      </c>
      <c r="F41" s="43" t="s">
        <v>2</v>
      </c>
      <c r="G41" s="43" t="s">
        <v>3</v>
      </c>
      <c r="H41" s="43" t="s">
        <v>4</v>
      </c>
      <c r="I41" s="44" t="s">
        <v>5</v>
      </c>
      <c r="J41" s="43" t="s">
        <v>2</v>
      </c>
      <c r="K41" s="43" t="s">
        <v>3</v>
      </c>
      <c r="L41" s="43" t="s">
        <v>4</v>
      </c>
      <c r="M41" s="44" t="s">
        <v>5</v>
      </c>
      <c r="N41" s="43" t="s">
        <v>2</v>
      </c>
      <c r="O41" s="43" t="s">
        <v>3</v>
      </c>
      <c r="P41" s="43" t="s">
        <v>4</v>
      </c>
      <c r="Q41" s="44" t="s">
        <v>5</v>
      </c>
      <c r="R41" s="43" t="s">
        <v>2</v>
      </c>
      <c r="S41" s="43" t="s">
        <v>3</v>
      </c>
      <c r="T41" s="43" t="s">
        <v>4</v>
      </c>
      <c r="U41" s="46" t="s">
        <v>5</v>
      </c>
    </row>
    <row r="42" spans="1:21" ht="15.75" customHeight="1" thickTop="1">
      <c r="A42" s="20"/>
      <c r="B42" s="53"/>
      <c r="C42" s="53"/>
      <c r="D42" s="53"/>
      <c r="E42" s="54"/>
      <c r="F42" s="53"/>
      <c r="G42" s="53"/>
      <c r="H42" s="53"/>
      <c r="I42" s="54"/>
      <c r="J42" s="53"/>
      <c r="K42" s="79"/>
      <c r="L42" s="79"/>
      <c r="M42" s="54"/>
      <c r="N42" s="53"/>
      <c r="O42" s="53"/>
      <c r="P42" s="53"/>
      <c r="Q42" s="54"/>
      <c r="R42" s="53"/>
      <c r="S42" s="53"/>
      <c r="T42" s="53"/>
      <c r="U42" s="55"/>
    </row>
    <row r="43" spans="1:21" ht="15.75" customHeight="1">
      <c r="A43" s="20" t="str">
        <f aca="true" t="shared" si="18" ref="A43:A49">+A11</f>
        <v>AXA Equitable</v>
      </c>
      <c r="B43" s="21">
        <v>0</v>
      </c>
      <c r="C43" s="21">
        <v>0</v>
      </c>
      <c r="D43" s="21">
        <v>30859</v>
      </c>
      <c r="E43" s="22">
        <f aca="true" t="shared" si="19" ref="E43:E58">+B43+C43+D43</f>
        <v>30859</v>
      </c>
      <c r="F43" s="21">
        <v>0</v>
      </c>
      <c r="G43" s="21">
        <v>0</v>
      </c>
      <c r="H43" s="21">
        <v>27893</v>
      </c>
      <c r="I43" s="22">
        <f aca="true" t="shared" si="20" ref="I43:I57">+F43+G43+H43</f>
        <v>27893</v>
      </c>
      <c r="J43" s="78">
        <f>IF(+B43&gt;0,(+F43-B43)/B43,0)</f>
        <v>0</v>
      </c>
      <c r="K43" s="25">
        <f>IF(+C43&gt;0,(+G43-C43)/C43,0)</f>
        <v>0</v>
      </c>
      <c r="L43" s="25">
        <f>IF(+D43&gt;0,(+H43-D43)/D43,0)</f>
        <v>-0.09611458569623124</v>
      </c>
      <c r="M43" s="26">
        <f>IF(+E43&gt;0,(+I43-E43)/E43,0)</f>
        <v>-0.09611458569623124</v>
      </c>
      <c r="N43" s="25">
        <f>+B43/$B$59</f>
        <v>0</v>
      </c>
      <c r="O43" s="25">
        <f>+C43/$C$59</f>
        <v>0</v>
      </c>
      <c r="P43" s="25">
        <f>+D43/$D$59</f>
        <v>0.06374443560797761</v>
      </c>
      <c r="Q43" s="26">
        <f>+E43/$E$59</f>
        <v>0.0039393137099963515</v>
      </c>
      <c r="R43" s="25">
        <f>+F43/$F$59</f>
        <v>0</v>
      </c>
      <c r="S43" s="25">
        <f>+G43/$G$59</f>
        <v>0</v>
      </c>
      <c r="T43" s="25">
        <f>+H43/$H$59</f>
        <v>0.06323910835419161</v>
      </c>
      <c r="U43" s="27">
        <f>+I43/$I$59</f>
        <v>0.0036118790978084637</v>
      </c>
    </row>
    <row r="44" spans="1:21" ht="15.75" customHeight="1">
      <c r="A44" s="20" t="s">
        <v>71</v>
      </c>
      <c r="B44" s="21">
        <v>0</v>
      </c>
      <c r="C44" s="21">
        <v>0</v>
      </c>
      <c r="D44" s="21">
        <v>356710</v>
      </c>
      <c r="E44" s="22">
        <f t="shared" si="19"/>
        <v>356710</v>
      </c>
      <c r="F44" s="21">
        <v>0</v>
      </c>
      <c r="G44" s="21">
        <v>0</v>
      </c>
      <c r="H44" s="21">
        <v>325587</v>
      </c>
      <c r="I44" s="22">
        <f>+F44+G44+H44</f>
        <v>325587</v>
      </c>
      <c r="J44" s="78">
        <f aca="true" t="shared" si="21" ref="J44:J57">IF(+B44&gt;0,(+F44-B44)/B44,0)</f>
        <v>0</v>
      </c>
      <c r="K44" s="25">
        <f aca="true" t="shared" si="22" ref="K44:K57">IF(+C44&gt;0,(+G44-C44)/C44,0)</f>
        <v>0</v>
      </c>
      <c r="L44" s="25">
        <f aca="true" t="shared" si="23" ref="L44:L57">IF(+D44&gt;0,(+H44-D44)/D44,0)</f>
        <v>-0.0872501471783802</v>
      </c>
      <c r="M44" s="26">
        <f aca="true" t="shared" si="24" ref="M44:M57">IF(+E44&gt;0,(+I44-E44)/E44,0)</f>
        <v>-0.0872501471783802</v>
      </c>
      <c r="N44" s="25">
        <f aca="true" t="shared" si="25" ref="N44:N57">+B44/$B$59</f>
        <v>0</v>
      </c>
      <c r="O44" s="25">
        <f aca="true" t="shared" si="26" ref="O44:O57">+C44/$C$59</f>
        <v>0</v>
      </c>
      <c r="P44" s="25">
        <f aca="true" t="shared" si="27" ref="P44:P57">+D44/$D$59</f>
        <v>0.7368442796500759</v>
      </c>
      <c r="Q44" s="26">
        <f aca="true" t="shared" si="28" ref="Q44:Q57">+E44/$E$59</f>
        <v>0.04553590827612037</v>
      </c>
      <c r="R44" s="25">
        <f aca="true" t="shared" si="29" ref="R44:R57">+F44/$F$59</f>
        <v>0</v>
      </c>
      <c r="S44" s="25">
        <f aca="true" t="shared" si="30" ref="S44:S57">+G44/$G$59</f>
        <v>0</v>
      </c>
      <c r="T44" s="25">
        <f aca="true" t="shared" si="31" ref="T44:T57">+H44/$H$59</f>
        <v>0.7381719991293938</v>
      </c>
      <c r="U44" s="27">
        <f aca="true" t="shared" si="32" ref="U44:U57">+I44/$I$59</f>
        <v>0.0421604302089472</v>
      </c>
    </row>
    <row r="45" spans="1:21" ht="15.75" customHeight="1">
      <c r="A45" s="20" t="str">
        <f t="shared" si="18"/>
        <v>Canada Life </v>
      </c>
      <c r="B45" s="21">
        <v>194499</v>
      </c>
      <c r="C45" s="21">
        <v>250923</v>
      </c>
      <c r="D45" s="21">
        <v>0</v>
      </c>
      <c r="E45" s="22">
        <f t="shared" si="19"/>
        <v>445422</v>
      </c>
      <c r="F45" s="21">
        <v>189266</v>
      </c>
      <c r="G45" s="21">
        <v>248621</v>
      </c>
      <c r="H45" s="21">
        <v>0</v>
      </c>
      <c r="I45" s="22">
        <f t="shared" si="20"/>
        <v>437887</v>
      </c>
      <c r="J45" s="78">
        <f t="shared" si="21"/>
        <v>-0.02690502264793135</v>
      </c>
      <c r="K45" s="25">
        <f t="shared" si="22"/>
        <v>-0.009174129115306288</v>
      </c>
      <c r="L45" s="25">
        <f t="shared" si="23"/>
        <v>0</v>
      </c>
      <c r="M45" s="26">
        <f t="shared" si="24"/>
        <v>-0.016916542065726434</v>
      </c>
      <c r="N45" s="25">
        <f t="shared" si="25"/>
        <v>0.03036757444582795</v>
      </c>
      <c r="O45" s="25">
        <f t="shared" si="26"/>
        <v>0.2656203025824946</v>
      </c>
      <c r="P45" s="25">
        <f t="shared" si="27"/>
        <v>0</v>
      </c>
      <c r="Q45" s="26">
        <f t="shared" si="28"/>
        <v>0.05686046182099209</v>
      </c>
      <c r="R45" s="25">
        <f t="shared" si="29"/>
        <v>0.029596286054376877</v>
      </c>
      <c r="S45" s="25">
        <f t="shared" si="30"/>
        <v>0.2804279831306249</v>
      </c>
      <c r="T45" s="25">
        <f t="shared" si="31"/>
        <v>0</v>
      </c>
      <c r="U45" s="27">
        <f t="shared" si="32"/>
        <v>0.056702215699353055</v>
      </c>
    </row>
    <row r="46" spans="1:21" ht="15.75" customHeight="1">
      <c r="A46" s="20" t="str">
        <f t="shared" si="18"/>
        <v>Employers Re. Corp. </v>
      </c>
      <c r="B46" s="21">
        <v>207031</v>
      </c>
      <c r="C46" s="21">
        <v>10852</v>
      </c>
      <c r="D46" s="21">
        <v>15</v>
      </c>
      <c r="E46" s="22">
        <f t="shared" si="19"/>
        <v>217898</v>
      </c>
      <c r="F46" s="21">
        <v>181254</v>
      </c>
      <c r="G46" s="21">
        <v>7692</v>
      </c>
      <c r="H46" s="21">
        <v>13</v>
      </c>
      <c r="I46" s="22">
        <f t="shared" si="20"/>
        <v>188959</v>
      </c>
      <c r="J46" s="78">
        <f t="shared" si="21"/>
        <v>-0.12450792393409682</v>
      </c>
      <c r="K46" s="25">
        <f t="shared" si="22"/>
        <v>-0.29119056395134535</v>
      </c>
      <c r="L46" s="25">
        <f t="shared" si="23"/>
        <v>-0.13333333333333333</v>
      </c>
      <c r="M46" s="26">
        <f t="shared" si="24"/>
        <v>-0.13280984680905744</v>
      </c>
      <c r="N46" s="25">
        <f t="shared" si="25"/>
        <v>0.03232422431526232</v>
      </c>
      <c r="O46" s="25">
        <f t="shared" si="26"/>
        <v>0.011487633750693366</v>
      </c>
      <c r="P46" s="25">
        <f t="shared" si="27"/>
        <v>3.098501358176429E-05</v>
      </c>
      <c r="Q46" s="26">
        <f t="shared" si="28"/>
        <v>0.02781582613761901</v>
      </c>
      <c r="R46" s="25">
        <f t="shared" si="29"/>
        <v>0.028343417372903884</v>
      </c>
      <c r="S46" s="25">
        <f t="shared" si="30"/>
        <v>0.008676065361497084</v>
      </c>
      <c r="T46" s="25">
        <f t="shared" si="31"/>
        <v>2.9473646026045634E-05</v>
      </c>
      <c r="U46" s="27">
        <f t="shared" si="32"/>
        <v>0.024468399327529828</v>
      </c>
    </row>
    <row r="47" spans="1:21" ht="15.75" customHeight="1">
      <c r="A47" s="20" t="str">
        <f t="shared" si="18"/>
        <v>General Re Life</v>
      </c>
      <c r="B47" s="21">
        <v>139411</v>
      </c>
      <c r="C47" s="21">
        <v>6626</v>
      </c>
      <c r="D47" s="21">
        <v>0</v>
      </c>
      <c r="E47" s="22">
        <f t="shared" si="19"/>
        <v>146037</v>
      </c>
      <c r="F47" s="21">
        <v>141429</v>
      </c>
      <c r="G47" s="21">
        <v>6014</v>
      </c>
      <c r="H47" s="21">
        <v>0</v>
      </c>
      <c r="I47" s="22">
        <f t="shared" si="20"/>
        <v>147443</v>
      </c>
      <c r="J47" s="78">
        <f t="shared" si="21"/>
        <v>0.014475184884980381</v>
      </c>
      <c r="K47" s="25">
        <f t="shared" si="22"/>
        <v>-0.09236341684274071</v>
      </c>
      <c r="L47" s="25">
        <f t="shared" si="23"/>
        <v>0</v>
      </c>
      <c r="M47" s="26">
        <f t="shared" si="24"/>
        <v>0.009627697090463376</v>
      </c>
      <c r="N47" s="25">
        <f t="shared" si="25"/>
        <v>0.02176655880527571</v>
      </c>
      <c r="O47" s="25">
        <f t="shared" si="26"/>
        <v>0.007014104426105256</v>
      </c>
      <c r="P47" s="25">
        <f t="shared" si="27"/>
        <v>0</v>
      </c>
      <c r="Q47" s="26">
        <f t="shared" si="28"/>
        <v>0.01864239140175434</v>
      </c>
      <c r="R47" s="25">
        <f t="shared" si="29"/>
        <v>0.022115821861213674</v>
      </c>
      <c r="S47" s="25">
        <f t="shared" si="30"/>
        <v>0.0067833927566359154</v>
      </c>
      <c r="T47" s="25">
        <f t="shared" si="31"/>
        <v>0</v>
      </c>
      <c r="U47" s="27">
        <f t="shared" si="32"/>
        <v>0.019092470864309083</v>
      </c>
    </row>
    <row r="48" spans="1:21" ht="15.75" customHeight="1">
      <c r="A48" s="20" t="str">
        <f t="shared" si="18"/>
        <v>Generali USA Life Re </v>
      </c>
      <c r="B48" s="21">
        <v>536438</v>
      </c>
      <c r="C48" s="21">
        <v>523</v>
      </c>
      <c r="D48" s="21">
        <v>0</v>
      </c>
      <c r="E48" s="22">
        <f t="shared" si="19"/>
        <v>536961</v>
      </c>
      <c r="F48" s="21">
        <v>566288</v>
      </c>
      <c r="G48" s="21">
        <v>487</v>
      </c>
      <c r="H48" s="21">
        <v>0</v>
      </c>
      <c r="I48" s="22">
        <f t="shared" si="20"/>
        <v>566775</v>
      </c>
      <c r="J48" s="78">
        <f t="shared" si="21"/>
        <v>0.05564482754763831</v>
      </c>
      <c r="K48" s="25">
        <f t="shared" si="22"/>
        <v>-0.06883365200764818</v>
      </c>
      <c r="L48" s="25">
        <f t="shared" si="23"/>
        <v>0</v>
      </c>
      <c r="M48" s="26">
        <f t="shared" si="24"/>
        <v>0.055523585511796945</v>
      </c>
      <c r="N48" s="25">
        <f t="shared" si="25"/>
        <v>0.083755293860488</v>
      </c>
      <c r="O48" s="25">
        <f t="shared" si="26"/>
        <v>0.0005536336575389449</v>
      </c>
      <c r="P48" s="25">
        <f t="shared" si="27"/>
        <v>0</v>
      </c>
      <c r="Q48" s="26">
        <f t="shared" si="28"/>
        <v>0.06854589678969995</v>
      </c>
      <c r="R48" s="25">
        <f t="shared" si="29"/>
        <v>0.0885527333866673</v>
      </c>
      <c r="S48" s="25">
        <f t="shared" si="30"/>
        <v>0.0005493036701831877</v>
      </c>
      <c r="T48" s="25">
        <f t="shared" si="31"/>
        <v>0</v>
      </c>
      <c r="U48" s="27">
        <f t="shared" si="32"/>
        <v>0.07339198994946373</v>
      </c>
    </row>
    <row r="49" spans="1:21" ht="15.75" customHeight="1">
      <c r="A49" s="20" t="str">
        <f t="shared" si="18"/>
        <v>Hannover Life Re*,**</v>
      </c>
      <c r="B49" s="21">
        <v>635210</v>
      </c>
      <c r="C49" s="21">
        <v>171432</v>
      </c>
      <c r="D49" s="21">
        <v>2491</v>
      </c>
      <c r="E49" s="22">
        <f t="shared" si="19"/>
        <v>809133</v>
      </c>
      <c r="F49" s="21">
        <v>624252</v>
      </c>
      <c r="G49" s="21">
        <v>199227</v>
      </c>
      <c r="H49" s="21">
        <v>2094</v>
      </c>
      <c r="I49" s="22">
        <f t="shared" si="20"/>
        <v>825573</v>
      </c>
      <c r="J49" s="78">
        <f t="shared" si="21"/>
        <v>-0.017250987862281766</v>
      </c>
      <c r="K49" s="25">
        <f t="shared" si="22"/>
        <v>0.1621342573148537</v>
      </c>
      <c r="L49" s="25">
        <f t="shared" si="23"/>
        <v>-0.15937374548374147</v>
      </c>
      <c r="M49" s="26">
        <f t="shared" si="24"/>
        <v>0.020318044128715552</v>
      </c>
      <c r="N49" s="25">
        <f t="shared" si="25"/>
        <v>0.0991767924962821</v>
      </c>
      <c r="O49" s="25">
        <f t="shared" si="26"/>
        <v>0.1814732795013698</v>
      </c>
      <c r="P49" s="25">
        <f t="shared" si="27"/>
        <v>0.005145577922144989</v>
      </c>
      <c r="Q49" s="26">
        <f t="shared" si="28"/>
        <v>0.10329008458182307</v>
      </c>
      <c r="R49" s="25">
        <f t="shared" si="29"/>
        <v>0.09761679732237631</v>
      </c>
      <c r="S49" s="25">
        <f t="shared" si="30"/>
        <v>0.2247148301839547</v>
      </c>
      <c r="T49" s="25">
        <f t="shared" si="31"/>
        <v>0.004747524213733812</v>
      </c>
      <c r="U49" s="27">
        <f t="shared" si="32"/>
        <v>0.10690387776198425</v>
      </c>
    </row>
    <row r="50" spans="1:21" ht="15.75" customHeight="1">
      <c r="A50" s="20" t="str">
        <f aca="true" t="shared" si="33" ref="A50:A58">+A18</f>
        <v>Munich Re (US)</v>
      </c>
      <c r="B50" s="21">
        <v>711092</v>
      </c>
      <c r="C50" s="21">
        <v>34658</v>
      </c>
      <c r="D50" s="21">
        <v>12229</v>
      </c>
      <c r="E50" s="22">
        <f t="shared" si="19"/>
        <v>757979</v>
      </c>
      <c r="F50" s="21">
        <v>728997</v>
      </c>
      <c r="G50" s="21">
        <v>25097</v>
      </c>
      <c r="H50" s="21">
        <v>11236</v>
      </c>
      <c r="I50" s="22">
        <f t="shared" si="20"/>
        <v>765330</v>
      </c>
      <c r="J50" s="78">
        <f t="shared" si="21"/>
        <v>0.025179582951291815</v>
      </c>
      <c r="K50" s="25">
        <f t="shared" si="22"/>
        <v>-0.27586704368399795</v>
      </c>
      <c r="L50" s="25">
        <f t="shared" si="23"/>
        <v>-0.08120042521874234</v>
      </c>
      <c r="M50" s="26">
        <f t="shared" si="24"/>
        <v>0.009698157864531867</v>
      </c>
      <c r="N50" s="25">
        <f t="shared" si="25"/>
        <v>0.11102442299360248</v>
      </c>
      <c r="O50" s="25">
        <f t="shared" si="26"/>
        <v>0.03668802161182553</v>
      </c>
      <c r="P50" s="25">
        <f t="shared" si="27"/>
        <v>0.025261048739426365</v>
      </c>
      <c r="Q50" s="26">
        <f t="shared" si="28"/>
        <v>0.09676000734273063</v>
      </c>
      <c r="R50" s="25">
        <f t="shared" si="29"/>
        <v>0.11399619448174833</v>
      </c>
      <c r="S50" s="25">
        <f t="shared" si="30"/>
        <v>0.028307749919070764</v>
      </c>
      <c r="T50" s="25">
        <f t="shared" si="31"/>
        <v>0.025474298980665288</v>
      </c>
      <c r="U50" s="27">
        <f t="shared" si="32"/>
        <v>0.09910298031498051</v>
      </c>
    </row>
    <row r="51" spans="1:21" ht="15.75" customHeight="1">
      <c r="A51" s="20" t="str">
        <f t="shared" si="33"/>
        <v>Optimum Re (US)</v>
      </c>
      <c r="B51" s="21">
        <v>32414</v>
      </c>
      <c r="C51" s="21">
        <v>3439</v>
      </c>
      <c r="D51" s="21">
        <v>0</v>
      </c>
      <c r="E51" s="22">
        <f t="shared" si="19"/>
        <v>35853</v>
      </c>
      <c r="F51" s="21">
        <v>35423</v>
      </c>
      <c r="G51" s="21">
        <v>2991</v>
      </c>
      <c r="H51" s="21">
        <v>0</v>
      </c>
      <c r="I51" s="22">
        <f t="shared" si="20"/>
        <v>38414</v>
      </c>
      <c r="J51" s="78">
        <f t="shared" si="21"/>
        <v>0.0928302585302647</v>
      </c>
      <c r="K51" s="25">
        <f t="shared" si="22"/>
        <v>-0.13027042744984008</v>
      </c>
      <c r="L51" s="25">
        <f t="shared" si="23"/>
        <v>0</v>
      </c>
      <c r="M51" s="26">
        <f t="shared" si="24"/>
        <v>0.07143056369062561</v>
      </c>
      <c r="N51" s="25">
        <f t="shared" si="25"/>
        <v>0.005060872076910766</v>
      </c>
      <c r="O51" s="25">
        <f t="shared" si="26"/>
        <v>0.003640432405882278</v>
      </c>
      <c r="P51" s="25">
        <f t="shared" si="27"/>
        <v>0</v>
      </c>
      <c r="Q51" s="26">
        <f t="shared" si="28"/>
        <v>0.0045768240851777175</v>
      </c>
      <c r="R51" s="25">
        <f t="shared" si="29"/>
        <v>0.005539237057391144</v>
      </c>
      <c r="S51" s="25">
        <f t="shared" si="30"/>
        <v>0.0033736494404885305</v>
      </c>
      <c r="T51" s="25">
        <f t="shared" si="31"/>
        <v>0</v>
      </c>
      <c r="U51" s="27">
        <f t="shared" si="32"/>
        <v>0.004974248867573023</v>
      </c>
    </row>
    <row r="52" spans="1:21" ht="15.75" customHeight="1">
      <c r="A52" s="20" t="str">
        <f t="shared" si="33"/>
        <v>Pacific Life</v>
      </c>
      <c r="B52" s="21">
        <v>0</v>
      </c>
      <c r="C52" s="21">
        <v>0</v>
      </c>
      <c r="D52" s="21">
        <v>81801</v>
      </c>
      <c r="E52" s="22">
        <f t="shared" si="19"/>
        <v>81801</v>
      </c>
      <c r="F52" s="21">
        <v>0</v>
      </c>
      <c r="G52" s="21">
        <v>0</v>
      </c>
      <c r="H52" s="21">
        <v>74249</v>
      </c>
      <c r="I52" s="22">
        <f t="shared" si="20"/>
        <v>74249</v>
      </c>
      <c r="J52" s="78">
        <f t="shared" si="21"/>
        <v>0</v>
      </c>
      <c r="K52" s="25">
        <f t="shared" si="22"/>
        <v>0</v>
      </c>
      <c r="L52" s="25">
        <f t="shared" si="23"/>
        <v>-0.09232160976027189</v>
      </c>
      <c r="M52" s="26">
        <f t="shared" si="24"/>
        <v>-0.09232160976027189</v>
      </c>
      <c r="N52" s="25">
        <f t="shared" si="25"/>
        <v>0</v>
      </c>
      <c r="O52" s="25">
        <f t="shared" si="26"/>
        <v>0</v>
      </c>
      <c r="P52" s="25">
        <f t="shared" si="27"/>
        <v>0.16897367306679337</v>
      </c>
      <c r="Q52" s="26">
        <f t="shared" si="28"/>
        <v>0.010442328033682606</v>
      </c>
      <c r="R52" s="25">
        <f t="shared" si="29"/>
        <v>0</v>
      </c>
      <c r="S52" s="25">
        <f t="shared" si="30"/>
        <v>0</v>
      </c>
      <c r="T52" s="25">
        <f t="shared" si="31"/>
        <v>0.1683375956759894</v>
      </c>
      <c r="U52" s="27">
        <f t="shared" si="32"/>
        <v>0.009614541681897988</v>
      </c>
    </row>
    <row r="53" spans="1:21" ht="15.75" customHeight="1">
      <c r="A53" s="20" t="str">
        <f t="shared" si="33"/>
        <v>RGA Re. Company</v>
      </c>
      <c r="B53" s="21">
        <v>1234145</v>
      </c>
      <c r="C53" s="21">
        <v>120182</v>
      </c>
      <c r="D53" s="21">
        <v>0</v>
      </c>
      <c r="E53" s="22">
        <f t="shared" si="19"/>
        <v>1354327</v>
      </c>
      <c r="F53" s="21">
        <v>1248558</v>
      </c>
      <c r="G53" s="21">
        <v>278439</v>
      </c>
      <c r="H53" s="21">
        <v>0</v>
      </c>
      <c r="I53" s="22">
        <f t="shared" si="20"/>
        <v>1526997</v>
      </c>
      <c r="J53" s="78">
        <f t="shared" si="21"/>
        <v>0.011678530480616135</v>
      </c>
      <c r="K53" s="25">
        <f t="shared" si="22"/>
        <v>1.3168111697259157</v>
      </c>
      <c r="L53" s="25">
        <f t="shared" si="23"/>
        <v>0</v>
      </c>
      <c r="M53" s="26">
        <f t="shared" si="24"/>
        <v>0.1274950584312356</v>
      </c>
      <c r="N53" s="25">
        <f t="shared" si="25"/>
        <v>0.19268988614052687</v>
      </c>
      <c r="O53" s="25">
        <f t="shared" si="26"/>
        <v>0.12722141535438905</v>
      </c>
      <c r="P53" s="25">
        <f t="shared" si="27"/>
        <v>0</v>
      </c>
      <c r="Q53" s="26">
        <f t="shared" si="28"/>
        <v>0.1728869671382167</v>
      </c>
      <c r="R53" s="25">
        <f t="shared" si="29"/>
        <v>0.1952420388420566</v>
      </c>
      <c r="S53" s="25">
        <f t="shared" si="30"/>
        <v>0.314060707642991</v>
      </c>
      <c r="T53" s="25">
        <f t="shared" si="31"/>
        <v>0</v>
      </c>
      <c r="U53" s="27">
        <f t="shared" si="32"/>
        <v>0.1977316368521217</v>
      </c>
    </row>
    <row r="54" spans="1:21" ht="15.75" customHeight="1">
      <c r="A54" s="20" t="str">
        <f t="shared" si="33"/>
        <v>RGA Re (Canada)</v>
      </c>
      <c r="B54" s="21">
        <v>1118</v>
      </c>
      <c r="C54" s="21">
        <v>0</v>
      </c>
      <c r="D54" s="21">
        <v>0</v>
      </c>
      <c r="E54" s="22">
        <f t="shared" si="19"/>
        <v>1118</v>
      </c>
      <c r="F54" s="21">
        <v>1019</v>
      </c>
      <c r="G54" s="21">
        <v>0</v>
      </c>
      <c r="H54" s="21">
        <v>0</v>
      </c>
      <c r="I54" s="22">
        <f>+F54+G54+H54</f>
        <v>1019</v>
      </c>
      <c r="J54" s="78">
        <f t="shared" si="21"/>
        <v>-0.0885509838998211</v>
      </c>
      <c r="K54" s="25">
        <f t="shared" si="22"/>
        <v>0</v>
      </c>
      <c r="L54" s="25">
        <f t="shared" si="23"/>
        <v>0</v>
      </c>
      <c r="M54" s="26">
        <f t="shared" si="24"/>
        <v>-0.0885509838998211</v>
      </c>
      <c r="N54" s="25">
        <f t="shared" si="25"/>
        <v>0.00017455590121509955</v>
      </c>
      <c r="O54" s="25">
        <f t="shared" si="26"/>
        <v>0</v>
      </c>
      <c r="P54" s="25">
        <f t="shared" si="27"/>
        <v>0</v>
      </c>
      <c r="Q54" s="26">
        <f t="shared" si="28"/>
        <v>0.0001427185821891805</v>
      </c>
      <c r="R54" s="25">
        <f t="shared" si="29"/>
        <v>0.00015934513060671246</v>
      </c>
      <c r="S54" s="25">
        <f t="shared" si="30"/>
        <v>0</v>
      </c>
      <c r="T54" s="25">
        <f t="shared" si="31"/>
        <v>0</v>
      </c>
      <c r="U54" s="27">
        <f t="shared" si="32"/>
        <v>0.00013195084073663014</v>
      </c>
    </row>
    <row r="55" spans="1:21" ht="15.75" customHeight="1">
      <c r="A55" s="20" t="str">
        <f t="shared" si="33"/>
        <v>SCOR Global Life (US)***</v>
      </c>
      <c r="B55" s="21">
        <v>1139241</v>
      </c>
      <c r="C55" s="21">
        <v>0</v>
      </c>
      <c r="D55" s="21">
        <v>0</v>
      </c>
      <c r="E55" s="22">
        <f t="shared" si="19"/>
        <v>1139241</v>
      </c>
      <c r="F55" s="21">
        <v>1139980</v>
      </c>
      <c r="G55" s="21">
        <v>0</v>
      </c>
      <c r="H55" s="21">
        <v>0</v>
      </c>
      <c r="I55" s="22">
        <f t="shared" si="20"/>
        <v>1139980</v>
      </c>
      <c r="J55" s="78">
        <f t="shared" si="21"/>
        <v>0.0006486774966841959</v>
      </c>
      <c r="K55" s="25">
        <f t="shared" si="22"/>
        <v>0</v>
      </c>
      <c r="L55" s="25">
        <f t="shared" si="23"/>
        <v>0</v>
      </c>
      <c r="M55" s="26">
        <f t="shared" si="24"/>
        <v>0.0006486774966841959</v>
      </c>
      <c r="N55" s="25">
        <f t="shared" si="25"/>
        <v>0.17787230720589556</v>
      </c>
      <c r="O55" s="25">
        <f t="shared" si="26"/>
        <v>0</v>
      </c>
      <c r="P55" s="25">
        <f t="shared" si="27"/>
        <v>0</v>
      </c>
      <c r="Q55" s="26">
        <f t="shared" si="28"/>
        <v>0.14543010759551359</v>
      </c>
      <c r="R55" s="25">
        <f t="shared" si="29"/>
        <v>0.17826326004812568</v>
      </c>
      <c r="S55" s="25">
        <f t="shared" si="30"/>
        <v>0</v>
      </c>
      <c r="T55" s="25">
        <f t="shared" si="31"/>
        <v>0</v>
      </c>
      <c r="U55" s="27">
        <f t="shared" si="32"/>
        <v>0.14761660394793288</v>
      </c>
    </row>
    <row r="56" spans="1:21" ht="15.75" customHeight="1">
      <c r="A56" s="20" t="str">
        <f t="shared" si="33"/>
        <v>Scottish Re (US)</v>
      </c>
      <c r="B56" s="21">
        <v>221081</v>
      </c>
      <c r="C56" s="21">
        <v>628</v>
      </c>
      <c r="D56" s="21">
        <v>0</v>
      </c>
      <c r="E56" s="22">
        <f t="shared" si="19"/>
        <v>221709</v>
      </c>
      <c r="F56" s="21">
        <v>203571</v>
      </c>
      <c r="G56" s="21">
        <v>308</v>
      </c>
      <c r="H56" s="21">
        <v>0</v>
      </c>
      <c r="I56" s="22">
        <f t="shared" si="20"/>
        <v>203879</v>
      </c>
      <c r="J56" s="78">
        <f t="shared" si="21"/>
        <v>-0.07920174053853565</v>
      </c>
      <c r="K56" s="25">
        <f t="shared" si="22"/>
        <v>-0.5095541401273885</v>
      </c>
      <c r="L56" s="25">
        <f t="shared" si="23"/>
        <v>0</v>
      </c>
      <c r="M56" s="26">
        <f t="shared" si="24"/>
        <v>-0.08042073167981453</v>
      </c>
      <c r="N56" s="25">
        <f t="shared" si="25"/>
        <v>0.034517883002267824</v>
      </c>
      <c r="O56" s="25">
        <f t="shared" si="26"/>
        <v>0.00066478381823032</v>
      </c>
      <c r="P56" s="25">
        <f t="shared" si="27"/>
        <v>0</v>
      </c>
      <c r="Q56" s="26">
        <f t="shared" si="28"/>
        <v>0.02830232033862345</v>
      </c>
      <c r="R56" s="25">
        <f t="shared" si="29"/>
        <v>0.03183321646981262</v>
      </c>
      <c r="S56" s="25">
        <f t="shared" si="30"/>
        <v>0.0003474035532164719</v>
      </c>
      <c r="T56" s="25">
        <f t="shared" si="31"/>
        <v>0</v>
      </c>
      <c r="U56" s="27">
        <f t="shared" si="32"/>
        <v>0.026400397898472438</v>
      </c>
    </row>
    <row r="57" spans="1:21" ht="15.75" customHeight="1">
      <c r="A57" s="20" t="str">
        <f t="shared" si="33"/>
        <v>Swiss Re</v>
      </c>
      <c r="B57" s="21">
        <v>1325149</v>
      </c>
      <c r="C57" s="21">
        <v>247480</v>
      </c>
      <c r="D57" s="21">
        <v>0</v>
      </c>
      <c r="E57" s="22">
        <f t="shared" si="19"/>
        <v>1572629</v>
      </c>
      <c r="F57" s="21">
        <v>1308659</v>
      </c>
      <c r="G57" s="21">
        <v>26783</v>
      </c>
      <c r="H57" s="21">
        <v>0</v>
      </c>
      <c r="I57" s="22">
        <f t="shared" si="20"/>
        <v>1335442</v>
      </c>
      <c r="J57" s="78">
        <f t="shared" si="21"/>
        <v>-0.012443883668930815</v>
      </c>
      <c r="K57" s="25">
        <f t="shared" si="22"/>
        <v>-0.891777113302085</v>
      </c>
      <c r="L57" s="25">
        <f t="shared" si="23"/>
        <v>0</v>
      </c>
      <c r="M57" s="26">
        <f t="shared" si="24"/>
        <v>-0.15082196754606458</v>
      </c>
      <c r="N57" s="25">
        <f t="shared" si="25"/>
        <v>0.2068985491406869</v>
      </c>
      <c r="O57" s="25">
        <f t="shared" si="26"/>
        <v>0.26197563588477646</v>
      </c>
      <c r="P57" s="25">
        <f t="shared" si="27"/>
        <v>0</v>
      </c>
      <c r="Q57" s="26">
        <f t="shared" si="28"/>
        <v>0.20075436600142105</v>
      </c>
      <c r="R57" s="25">
        <f t="shared" si="29"/>
        <v>0.20464027406736968</v>
      </c>
      <c r="S57" s="25">
        <f t="shared" si="30"/>
        <v>0.030209445992846647</v>
      </c>
      <c r="T57" s="25">
        <f t="shared" si="31"/>
        <v>0</v>
      </c>
      <c r="U57" s="27">
        <f t="shared" si="32"/>
        <v>0.17292708013248953</v>
      </c>
    </row>
    <row r="58" spans="1:21" ht="15.75" customHeight="1" thickBot="1">
      <c r="A58" s="20" t="str">
        <f t="shared" si="33"/>
        <v>Wilton Re</v>
      </c>
      <c r="B58" s="21">
        <v>27996</v>
      </c>
      <c r="C58" s="21">
        <v>97925</v>
      </c>
      <c r="D58" s="21">
        <v>0</v>
      </c>
      <c r="E58" s="22">
        <f t="shared" si="19"/>
        <v>125921</v>
      </c>
      <c r="F58" s="21">
        <v>26228</v>
      </c>
      <c r="G58" s="21">
        <v>90918</v>
      </c>
      <c r="H58" s="21">
        <v>0</v>
      </c>
      <c r="I58" s="22">
        <f>+F58+G58+H58</f>
        <v>117146</v>
      </c>
      <c r="J58" s="78">
        <f aca="true" t="shared" si="34" ref="J58:M59">IF(+B58&gt;0,(+F58-B58)/B58,0)</f>
        <v>-0.06315187883983427</v>
      </c>
      <c r="K58" s="25">
        <f t="shared" si="34"/>
        <v>-0.07155476129691091</v>
      </c>
      <c r="L58" s="25">
        <f t="shared" si="34"/>
        <v>0</v>
      </c>
      <c r="M58" s="26">
        <f t="shared" si="34"/>
        <v>-0.06968654950325998</v>
      </c>
      <c r="N58" s="25">
        <f>+B58/$B$59</f>
        <v>0.004371079615758432</v>
      </c>
      <c r="O58" s="25">
        <f>+C58/$C$59</f>
        <v>0.10366075700669442</v>
      </c>
      <c r="P58" s="25">
        <f>+D58/$D$59</f>
        <v>0</v>
      </c>
      <c r="Q58" s="26">
        <f>+E58/$E$59</f>
        <v>0.016074478164439892</v>
      </c>
      <c r="R58" s="25">
        <f>+F58/$F$59</f>
        <v>0.004101377905351182</v>
      </c>
      <c r="S58" s="25">
        <f>+G58/$G$59</f>
        <v>0.10254946834849088</v>
      </c>
      <c r="T58" s="25">
        <f>+H58/$H$59</f>
        <v>0</v>
      </c>
      <c r="U58" s="27">
        <f>+I58/$I$59</f>
        <v>0.01516929655439968</v>
      </c>
    </row>
    <row r="59" spans="1:21" ht="15.75" customHeight="1" thickBot="1">
      <c r="A59" s="56" t="s">
        <v>10</v>
      </c>
      <c r="B59" s="57">
        <f aca="true" t="shared" si="35" ref="B59:I59">SUM(B43:B58)</f>
        <v>6404825</v>
      </c>
      <c r="C59" s="57">
        <f t="shared" si="35"/>
        <v>944668</v>
      </c>
      <c r="D59" s="57">
        <f t="shared" si="35"/>
        <v>484105</v>
      </c>
      <c r="E59" s="58">
        <f t="shared" si="35"/>
        <v>7833598</v>
      </c>
      <c r="F59" s="57">
        <f t="shared" si="35"/>
        <v>6394924</v>
      </c>
      <c r="G59" s="57">
        <f t="shared" si="35"/>
        <v>886577</v>
      </c>
      <c r="H59" s="57">
        <f t="shared" si="35"/>
        <v>441072</v>
      </c>
      <c r="I59" s="57">
        <f t="shared" si="35"/>
        <v>7722573</v>
      </c>
      <c r="J59" s="84">
        <f t="shared" si="34"/>
        <v>-0.0015458658121025946</v>
      </c>
      <c r="K59" s="83">
        <f t="shared" si="34"/>
        <v>-0.06149356175926357</v>
      </c>
      <c r="L59" s="83">
        <f t="shared" si="34"/>
        <v>-0.08889187263093751</v>
      </c>
      <c r="M59" s="82">
        <f t="shared" si="34"/>
        <v>-0.014172925391371882</v>
      </c>
      <c r="N59" s="59">
        <f aca="true" t="shared" si="36" ref="N59:U59">SUM(N43:N58)</f>
        <v>0.9999999999999999</v>
      </c>
      <c r="O59" s="59">
        <f t="shared" si="36"/>
        <v>1</v>
      </c>
      <c r="P59" s="59">
        <f t="shared" si="36"/>
        <v>1</v>
      </c>
      <c r="Q59" s="60">
        <f t="shared" si="36"/>
        <v>0.9999999999999999</v>
      </c>
      <c r="R59" s="59">
        <f t="shared" si="36"/>
        <v>0.9999999999999998</v>
      </c>
      <c r="S59" s="59">
        <f t="shared" si="36"/>
        <v>1.0000000000000002</v>
      </c>
      <c r="T59" s="59">
        <f t="shared" si="36"/>
        <v>1</v>
      </c>
      <c r="U59" s="61">
        <f t="shared" si="36"/>
        <v>1</v>
      </c>
    </row>
    <row r="60" spans="1:21" ht="15.75" customHeight="1">
      <c r="A60" s="97" t="str">
        <f>+A28</f>
        <v>* 2011 figures include $56,405 in new portfolio and $52,929 in recurring inforce from acquisition of a portion of Scottish Re's recurring inforce. 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53"/>
      <c r="N60" s="70"/>
      <c r="O60" s="70"/>
      <c r="P60" s="70"/>
      <c r="Q60" s="70"/>
      <c r="R60" s="70"/>
      <c r="S60" s="70"/>
      <c r="T60" s="70"/>
      <c r="U60" s="70"/>
    </row>
    <row r="61" spans="1:21" ht="15.75" customHeight="1">
      <c r="A61" s="97" t="str">
        <f>+A29</f>
        <v>** 2011 figures include $2,119 of new portfolio and $2,119 of retrocession inforce from acquisition of a retrocession in force block. 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53"/>
      <c r="N61" s="70"/>
      <c r="O61" s="70"/>
      <c r="P61" s="70"/>
      <c r="Q61" s="70"/>
      <c r="R61" s="70"/>
      <c r="S61" s="70"/>
      <c r="T61" s="70"/>
      <c r="U61" s="70"/>
    </row>
    <row r="62" spans="1:21" ht="15.75" customHeight="1">
      <c r="A62" s="97" t="s">
        <v>74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53"/>
      <c r="N62" s="70"/>
      <c r="O62" s="70"/>
      <c r="P62" s="70"/>
      <c r="Q62" s="70"/>
      <c r="R62" s="70"/>
      <c r="S62" s="70"/>
      <c r="T62" s="70"/>
      <c r="U62" s="70"/>
    </row>
    <row r="63" spans="1:21" ht="15.75" customHeight="1">
      <c r="A63" s="97" t="s">
        <v>72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53"/>
      <c r="N63" s="70"/>
      <c r="O63" s="70"/>
      <c r="P63" s="70"/>
      <c r="Q63" s="70"/>
      <c r="R63" s="70"/>
      <c r="S63" s="70"/>
      <c r="T63" s="70"/>
      <c r="U63" s="70"/>
    </row>
    <row r="64" spans="1:21" ht="15.75" customHeight="1">
      <c r="A64" s="2" t="str">
        <f>+A31</f>
        <v>DNR: Did Not Report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53"/>
      <c r="N64" s="70"/>
      <c r="O64" s="70"/>
      <c r="P64" s="70"/>
      <c r="Q64" s="70"/>
      <c r="R64" s="70"/>
      <c r="S64" s="70"/>
      <c r="T64" s="70"/>
      <c r="U64" s="70"/>
    </row>
    <row r="65" spans="1:21" ht="15.75" customHeight="1">
      <c r="A65" s="2" t="str">
        <f>+A32</f>
        <v>Canadian Exchange Rate Used: 2011 = 0.979115 and 2012 = 1.003179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53"/>
      <c r="N65" s="70"/>
      <c r="O65" s="70"/>
      <c r="P65" s="70"/>
      <c r="Q65" s="70"/>
      <c r="R65" s="70"/>
      <c r="S65" s="70"/>
      <c r="T65" s="70"/>
      <c r="U65" s="70"/>
    </row>
    <row r="66" spans="1:21" ht="15.7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15.75" customHeight="1">
      <c r="A67" s="67" t="str">
        <f>+A34</f>
        <v>Date:</v>
      </c>
      <c r="B67" s="69">
        <f>+B34</f>
        <v>41348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15.7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15.75" customHeight="1">
      <c r="A69" s="67"/>
      <c r="B69" s="67"/>
      <c r="C69" s="67"/>
      <c r="D69" s="67"/>
      <c r="E69" s="71" t="s">
        <v>11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15.75" customHeight="1" thickBot="1">
      <c r="B70" s="67"/>
      <c r="C70" s="67"/>
      <c r="D70" s="67"/>
      <c r="E70" s="67"/>
      <c r="F70" s="71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ht="15.75" customHeight="1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2"/>
      <c r="Q71" s="67"/>
      <c r="R71" s="67"/>
      <c r="S71" s="67"/>
      <c r="T71" s="67"/>
      <c r="U71" s="67"/>
    </row>
    <row r="72" spans="1:21" ht="15.75" customHeight="1">
      <c r="A72" s="37"/>
      <c r="B72" s="34" t="s">
        <v>20</v>
      </c>
      <c r="C72" s="34"/>
      <c r="D72" s="34"/>
      <c r="E72" s="38"/>
      <c r="F72" s="34" t="s">
        <v>61</v>
      </c>
      <c r="G72" s="34"/>
      <c r="H72" s="34"/>
      <c r="I72" s="38"/>
      <c r="J72" s="47" t="s">
        <v>19</v>
      </c>
      <c r="K72" s="34"/>
      <c r="L72" s="34"/>
      <c r="M72" s="36"/>
      <c r="Q72" s="67"/>
      <c r="R72" s="67"/>
      <c r="S72" s="67"/>
      <c r="T72" s="67"/>
      <c r="U72" s="67"/>
    </row>
    <row r="73" spans="1:21" ht="15.75" customHeight="1">
      <c r="A73" s="37"/>
      <c r="B73" s="34"/>
      <c r="C73" s="34">
        <f>+C40</f>
        <v>2011</v>
      </c>
      <c r="D73" s="34"/>
      <c r="E73" s="38"/>
      <c r="F73" s="34"/>
      <c r="G73" s="34">
        <f>+G40</f>
        <v>2012</v>
      </c>
      <c r="H73" s="34"/>
      <c r="I73" s="38"/>
      <c r="J73" s="34"/>
      <c r="K73" s="34">
        <f>+G73</f>
        <v>2012</v>
      </c>
      <c r="L73" s="34"/>
      <c r="M73" s="36"/>
      <c r="Q73" s="67"/>
      <c r="R73" s="67"/>
      <c r="S73" s="67"/>
      <c r="T73" s="67"/>
      <c r="U73" s="67"/>
    </row>
    <row r="74" spans="1:21" ht="15.75" customHeight="1" thickBot="1">
      <c r="A74" s="40" t="s">
        <v>1</v>
      </c>
      <c r="B74" s="43" t="s">
        <v>2</v>
      </c>
      <c r="C74" s="43" t="s">
        <v>3</v>
      </c>
      <c r="D74" s="43" t="s">
        <v>4</v>
      </c>
      <c r="E74" s="44" t="s">
        <v>5</v>
      </c>
      <c r="F74" s="43" t="s">
        <v>2</v>
      </c>
      <c r="G74" s="43" t="s">
        <v>3</v>
      </c>
      <c r="H74" s="43" t="s">
        <v>4</v>
      </c>
      <c r="I74" s="44" t="s">
        <v>5</v>
      </c>
      <c r="J74" s="43" t="s">
        <v>2</v>
      </c>
      <c r="K74" s="43" t="s">
        <v>3</v>
      </c>
      <c r="L74" s="43" t="s">
        <v>4</v>
      </c>
      <c r="M74" s="46" t="s">
        <v>5</v>
      </c>
      <c r="Q74" s="67"/>
      <c r="R74" s="67"/>
      <c r="S74" s="67"/>
      <c r="T74" s="67"/>
      <c r="U74" s="67"/>
    </row>
    <row r="75" spans="1:21" ht="15.75" customHeight="1" thickTop="1">
      <c r="A75" s="20"/>
      <c r="B75" s="53"/>
      <c r="C75" s="53"/>
      <c r="D75" s="53"/>
      <c r="E75" s="54"/>
      <c r="F75" s="53"/>
      <c r="G75" s="53"/>
      <c r="H75" s="53"/>
      <c r="I75" s="54"/>
      <c r="J75" s="53"/>
      <c r="K75" s="53"/>
      <c r="L75" s="53"/>
      <c r="M75" s="55"/>
      <c r="Q75" s="67"/>
      <c r="R75" s="67"/>
      <c r="S75" s="67"/>
      <c r="T75" s="67"/>
      <c r="U75" s="67"/>
    </row>
    <row r="76" spans="1:13" ht="15.75" customHeight="1">
      <c r="A76" s="20" t="str">
        <f aca="true" t="shared" si="37" ref="A76:D86">+A43</f>
        <v>AXA Equitable</v>
      </c>
      <c r="B76" s="21">
        <f t="shared" si="37"/>
        <v>0</v>
      </c>
      <c r="C76" s="21">
        <f t="shared" si="37"/>
        <v>0</v>
      </c>
      <c r="D76" s="21">
        <f t="shared" si="37"/>
        <v>30859</v>
      </c>
      <c r="E76" s="22">
        <f aca="true" t="shared" si="38" ref="E76:E90">+D76+C76+B76</f>
        <v>30859</v>
      </c>
      <c r="F76" s="21">
        <f aca="true" t="shared" si="39" ref="F76:H77">+F11</f>
        <v>0</v>
      </c>
      <c r="G76" s="21">
        <f t="shared" si="39"/>
        <v>0</v>
      </c>
      <c r="H76" s="21">
        <f t="shared" si="39"/>
        <v>2610</v>
      </c>
      <c r="I76" s="22">
        <f aca="true" t="shared" si="40" ref="I76:I90">+F76+G76+H76</f>
        <v>2610</v>
      </c>
      <c r="J76" s="21">
        <f aca="true" t="shared" si="41" ref="J76:L77">+F43</f>
        <v>0</v>
      </c>
      <c r="K76" s="21">
        <f t="shared" si="41"/>
        <v>0</v>
      </c>
      <c r="L76" s="21">
        <f t="shared" si="41"/>
        <v>27893</v>
      </c>
      <c r="M76" s="23">
        <f aca="true" t="shared" si="42" ref="M76:M90">+L76+K76+J76</f>
        <v>27893</v>
      </c>
    </row>
    <row r="77" spans="1:13" ht="15.75" customHeight="1">
      <c r="A77" s="20" t="str">
        <f t="shared" si="37"/>
        <v>Berkshire Hathaway Group****</v>
      </c>
      <c r="B77" s="21">
        <f t="shared" si="37"/>
        <v>0</v>
      </c>
      <c r="C77" s="21">
        <f t="shared" si="37"/>
        <v>0</v>
      </c>
      <c r="D77" s="21">
        <f t="shared" si="37"/>
        <v>356710</v>
      </c>
      <c r="E77" s="22">
        <f>+D77+C77+B77</f>
        <v>356710</v>
      </c>
      <c r="F77" s="21">
        <f t="shared" si="39"/>
        <v>0</v>
      </c>
      <c r="G77" s="21">
        <f t="shared" si="39"/>
        <v>0</v>
      </c>
      <c r="H77" s="21">
        <f t="shared" si="39"/>
        <v>2456</v>
      </c>
      <c r="I77" s="22">
        <f>+F77+G77+H77</f>
        <v>2456</v>
      </c>
      <c r="J77" s="21">
        <f t="shared" si="41"/>
        <v>0</v>
      </c>
      <c r="K77" s="21">
        <f t="shared" si="41"/>
        <v>0</v>
      </c>
      <c r="L77" s="21">
        <f t="shared" si="41"/>
        <v>325587</v>
      </c>
      <c r="M77" s="23">
        <f>+L77+K77+J77</f>
        <v>325587</v>
      </c>
    </row>
    <row r="78" spans="1:13" ht="15.75" customHeight="1">
      <c r="A78" s="20" t="str">
        <f t="shared" si="37"/>
        <v>Canada Life </v>
      </c>
      <c r="B78" s="21">
        <f t="shared" si="37"/>
        <v>194499</v>
      </c>
      <c r="C78" s="21">
        <f t="shared" si="37"/>
        <v>250923</v>
      </c>
      <c r="D78" s="21">
        <f t="shared" si="37"/>
        <v>0</v>
      </c>
      <c r="E78" s="22">
        <f t="shared" si="38"/>
        <v>445422</v>
      </c>
      <c r="F78" s="21">
        <f aca="true" t="shared" si="43" ref="F78:H79">+F13</f>
        <v>8668</v>
      </c>
      <c r="G78" s="21">
        <f t="shared" si="43"/>
        <v>109776</v>
      </c>
      <c r="H78" s="21">
        <f t="shared" si="43"/>
        <v>0</v>
      </c>
      <c r="I78" s="22">
        <f t="shared" si="40"/>
        <v>118444</v>
      </c>
      <c r="J78" s="21">
        <f aca="true" t="shared" si="44" ref="J78:L83">+F45</f>
        <v>189266</v>
      </c>
      <c r="K78" s="21">
        <f t="shared" si="44"/>
        <v>248621</v>
      </c>
      <c r="L78" s="21">
        <f t="shared" si="44"/>
        <v>0</v>
      </c>
      <c r="M78" s="23">
        <f t="shared" si="42"/>
        <v>437887</v>
      </c>
    </row>
    <row r="79" spans="1:13" ht="15.75" customHeight="1">
      <c r="A79" s="20" t="str">
        <f t="shared" si="37"/>
        <v>Employers Re. Corp. </v>
      </c>
      <c r="B79" s="21">
        <f t="shared" si="37"/>
        <v>207031</v>
      </c>
      <c r="C79" s="21">
        <f t="shared" si="37"/>
        <v>10852</v>
      </c>
      <c r="D79" s="21">
        <f t="shared" si="37"/>
        <v>15</v>
      </c>
      <c r="E79" s="22">
        <f t="shared" si="38"/>
        <v>217898</v>
      </c>
      <c r="F79" s="21">
        <f t="shared" si="43"/>
        <v>0</v>
      </c>
      <c r="G79" s="21">
        <f t="shared" si="43"/>
        <v>0</v>
      </c>
      <c r="H79" s="21">
        <f t="shared" si="43"/>
        <v>0</v>
      </c>
      <c r="I79" s="22">
        <f t="shared" si="40"/>
        <v>0</v>
      </c>
      <c r="J79" s="21">
        <f t="shared" si="44"/>
        <v>181254</v>
      </c>
      <c r="K79" s="21">
        <f t="shared" si="44"/>
        <v>7692</v>
      </c>
      <c r="L79" s="21">
        <f t="shared" si="44"/>
        <v>13</v>
      </c>
      <c r="M79" s="23">
        <f t="shared" si="42"/>
        <v>188959</v>
      </c>
    </row>
    <row r="80" spans="1:13" ht="15.75" customHeight="1">
      <c r="A80" s="20" t="str">
        <f t="shared" si="37"/>
        <v>General Re Life</v>
      </c>
      <c r="B80" s="21">
        <f t="shared" si="37"/>
        <v>139411</v>
      </c>
      <c r="C80" s="21">
        <f t="shared" si="37"/>
        <v>6626</v>
      </c>
      <c r="D80" s="21">
        <f t="shared" si="37"/>
        <v>0</v>
      </c>
      <c r="E80" s="22">
        <f t="shared" si="38"/>
        <v>146037</v>
      </c>
      <c r="F80" s="21">
        <f aca="true" t="shared" si="45" ref="F80:H81">+F15</f>
        <v>12961</v>
      </c>
      <c r="G80" s="21">
        <f t="shared" si="45"/>
        <v>0</v>
      </c>
      <c r="H80" s="21">
        <f t="shared" si="45"/>
        <v>0</v>
      </c>
      <c r="I80" s="22">
        <f t="shared" si="40"/>
        <v>12961</v>
      </c>
      <c r="J80" s="21">
        <f t="shared" si="44"/>
        <v>141429</v>
      </c>
      <c r="K80" s="21">
        <f t="shared" si="44"/>
        <v>6014</v>
      </c>
      <c r="L80" s="21">
        <f t="shared" si="44"/>
        <v>0</v>
      </c>
      <c r="M80" s="23">
        <f t="shared" si="42"/>
        <v>147443</v>
      </c>
    </row>
    <row r="81" spans="1:13" ht="15.75" customHeight="1">
      <c r="A81" s="20" t="str">
        <f t="shared" si="37"/>
        <v>Generali USA Life Re </v>
      </c>
      <c r="B81" s="21">
        <f t="shared" si="37"/>
        <v>536438</v>
      </c>
      <c r="C81" s="21">
        <f t="shared" si="37"/>
        <v>523</v>
      </c>
      <c r="D81" s="21">
        <f t="shared" si="37"/>
        <v>0</v>
      </c>
      <c r="E81" s="22">
        <f t="shared" si="38"/>
        <v>536961</v>
      </c>
      <c r="F81" s="21">
        <f t="shared" si="45"/>
        <v>63820</v>
      </c>
      <c r="G81" s="21">
        <f t="shared" si="45"/>
        <v>0</v>
      </c>
      <c r="H81" s="21">
        <f t="shared" si="45"/>
        <v>0</v>
      </c>
      <c r="I81" s="22">
        <f t="shared" si="40"/>
        <v>63820</v>
      </c>
      <c r="J81" s="21">
        <f t="shared" si="44"/>
        <v>566288</v>
      </c>
      <c r="K81" s="21">
        <f t="shared" si="44"/>
        <v>487</v>
      </c>
      <c r="L81" s="21">
        <f t="shared" si="44"/>
        <v>0</v>
      </c>
      <c r="M81" s="23">
        <f t="shared" si="42"/>
        <v>566775</v>
      </c>
    </row>
    <row r="82" spans="1:13" ht="15.75" customHeight="1">
      <c r="A82" s="20" t="str">
        <f t="shared" si="37"/>
        <v>Hannover Life Re*,**</v>
      </c>
      <c r="B82" s="21">
        <f t="shared" si="37"/>
        <v>635210</v>
      </c>
      <c r="C82" s="21">
        <f t="shared" si="37"/>
        <v>171432</v>
      </c>
      <c r="D82" s="21">
        <f t="shared" si="37"/>
        <v>2491</v>
      </c>
      <c r="E82" s="22">
        <f>+D82+C82+B82</f>
        <v>809133</v>
      </c>
      <c r="F82" s="21">
        <f aca="true" t="shared" si="46" ref="F82:H83">+F17</f>
        <v>40885</v>
      </c>
      <c r="G82" s="21">
        <f t="shared" si="46"/>
        <v>44008</v>
      </c>
      <c r="H82" s="21">
        <f t="shared" si="46"/>
        <v>0</v>
      </c>
      <c r="I82" s="22">
        <f>+F82+G82+H82</f>
        <v>84893</v>
      </c>
      <c r="J82" s="21">
        <f t="shared" si="44"/>
        <v>624252</v>
      </c>
      <c r="K82" s="21">
        <f t="shared" si="44"/>
        <v>199227</v>
      </c>
      <c r="L82" s="21">
        <f t="shared" si="44"/>
        <v>2094</v>
      </c>
      <c r="M82" s="23">
        <f>+L82+K82+J82</f>
        <v>825573</v>
      </c>
    </row>
    <row r="83" spans="1:13" ht="15.75" customHeight="1">
      <c r="A83" s="20" t="str">
        <f t="shared" si="37"/>
        <v>Munich Re (US)</v>
      </c>
      <c r="B83" s="21">
        <f t="shared" si="37"/>
        <v>711092</v>
      </c>
      <c r="C83" s="21">
        <f t="shared" si="37"/>
        <v>34658</v>
      </c>
      <c r="D83" s="21">
        <f t="shared" si="37"/>
        <v>12229</v>
      </c>
      <c r="E83" s="22">
        <f t="shared" si="38"/>
        <v>757979</v>
      </c>
      <c r="F83" s="21">
        <f t="shared" si="46"/>
        <v>62654</v>
      </c>
      <c r="G83" s="21">
        <f t="shared" si="46"/>
        <v>0</v>
      </c>
      <c r="H83" s="21">
        <f t="shared" si="46"/>
        <v>0</v>
      </c>
      <c r="I83" s="22">
        <f t="shared" si="40"/>
        <v>62654</v>
      </c>
      <c r="J83" s="21">
        <f t="shared" si="44"/>
        <v>728997</v>
      </c>
      <c r="K83" s="21">
        <f t="shared" si="44"/>
        <v>25097</v>
      </c>
      <c r="L83" s="21">
        <f t="shared" si="44"/>
        <v>11236</v>
      </c>
      <c r="M83" s="23">
        <f t="shared" si="42"/>
        <v>765330</v>
      </c>
    </row>
    <row r="84" spans="1:13" ht="15.75" customHeight="1">
      <c r="A84" s="20" t="str">
        <f t="shared" si="37"/>
        <v>Optimum Re (US)</v>
      </c>
      <c r="B84" s="21">
        <f t="shared" si="37"/>
        <v>32414</v>
      </c>
      <c r="C84" s="21">
        <f t="shared" si="37"/>
        <v>3439</v>
      </c>
      <c r="D84" s="21">
        <f t="shared" si="37"/>
        <v>0</v>
      </c>
      <c r="E84" s="22">
        <f t="shared" si="38"/>
        <v>35853</v>
      </c>
      <c r="F84" s="21">
        <f aca="true" t="shared" si="47" ref="F84:H85">+F19</f>
        <v>5124</v>
      </c>
      <c r="G84" s="21">
        <f t="shared" si="47"/>
        <v>0</v>
      </c>
      <c r="H84" s="21">
        <f t="shared" si="47"/>
        <v>0</v>
      </c>
      <c r="I84" s="22">
        <f t="shared" si="40"/>
        <v>5124</v>
      </c>
      <c r="J84" s="21">
        <f aca="true" t="shared" si="48" ref="J84:L85">+F51</f>
        <v>35423</v>
      </c>
      <c r="K84" s="21">
        <f t="shared" si="48"/>
        <v>2991</v>
      </c>
      <c r="L84" s="21">
        <f t="shared" si="48"/>
        <v>0</v>
      </c>
      <c r="M84" s="23">
        <f t="shared" si="42"/>
        <v>38414</v>
      </c>
    </row>
    <row r="85" spans="1:13" ht="15.75" customHeight="1">
      <c r="A85" s="20" t="str">
        <f t="shared" si="37"/>
        <v>Pacific Life</v>
      </c>
      <c r="B85" s="21">
        <f t="shared" si="37"/>
        <v>0</v>
      </c>
      <c r="C85" s="21">
        <f t="shared" si="37"/>
        <v>0</v>
      </c>
      <c r="D85" s="21">
        <f t="shared" si="37"/>
        <v>81801</v>
      </c>
      <c r="E85" s="22">
        <f t="shared" si="38"/>
        <v>81801</v>
      </c>
      <c r="F85" s="21">
        <f t="shared" si="47"/>
        <v>0</v>
      </c>
      <c r="G85" s="21">
        <f t="shared" si="47"/>
        <v>0</v>
      </c>
      <c r="H85" s="21">
        <f t="shared" si="47"/>
        <v>2399</v>
      </c>
      <c r="I85" s="22">
        <f t="shared" si="40"/>
        <v>2399</v>
      </c>
      <c r="J85" s="21">
        <f t="shared" si="48"/>
        <v>0</v>
      </c>
      <c r="K85" s="21">
        <f t="shared" si="48"/>
        <v>0</v>
      </c>
      <c r="L85" s="21">
        <f t="shared" si="48"/>
        <v>74249</v>
      </c>
      <c r="M85" s="23">
        <f t="shared" si="42"/>
        <v>74249</v>
      </c>
    </row>
    <row r="86" spans="1:13" ht="15.75" customHeight="1">
      <c r="A86" s="20" t="str">
        <f t="shared" si="37"/>
        <v>RGA Re. Company</v>
      </c>
      <c r="B86" s="21">
        <f t="shared" si="37"/>
        <v>1234145</v>
      </c>
      <c r="C86" s="21">
        <f t="shared" si="37"/>
        <v>120182</v>
      </c>
      <c r="D86" s="21">
        <f t="shared" si="37"/>
        <v>0</v>
      </c>
      <c r="E86" s="22">
        <f t="shared" si="38"/>
        <v>1354327</v>
      </c>
      <c r="F86" s="21">
        <f aca="true" t="shared" si="49" ref="F86:H87">+F21</f>
        <v>87115</v>
      </c>
      <c r="G86" s="21">
        <f t="shared" si="49"/>
        <v>189569</v>
      </c>
      <c r="H86" s="21">
        <f t="shared" si="49"/>
        <v>0</v>
      </c>
      <c r="I86" s="22">
        <f t="shared" si="40"/>
        <v>276684</v>
      </c>
      <c r="J86" s="21">
        <f aca="true" t="shared" si="50" ref="J86:L87">+F53</f>
        <v>1248558</v>
      </c>
      <c r="K86" s="21">
        <f t="shared" si="50"/>
        <v>278439</v>
      </c>
      <c r="L86" s="21">
        <f t="shared" si="50"/>
        <v>0</v>
      </c>
      <c r="M86" s="23">
        <f t="shared" si="42"/>
        <v>1526997</v>
      </c>
    </row>
    <row r="87" spans="1:13" ht="15.75" customHeight="1">
      <c r="A87" s="20" t="str">
        <f>+A54</f>
        <v>RGA Re (Canada)</v>
      </c>
      <c r="B87" s="21">
        <f aca="true" t="shared" si="51" ref="B87:D89">+B54</f>
        <v>1118</v>
      </c>
      <c r="C87" s="21">
        <f t="shared" si="51"/>
        <v>0</v>
      </c>
      <c r="D87" s="21">
        <f t="shared" si="51"/>
        <v>0</v>
      </c>
      <c r="E87" s="22">
        <f>+D87+C87+B87</f>
        <v>1118</v>
      </c>
      <c r="F87" s="21">
        <f t="shared" si="49"/>
        <v>37</v>
      </c>
      <c r="G87" s="21">
        <f t="shared" si="49"/>
        <v>0</v>
      </c>
      <c r="H87" s="21">
        <f t="shared" si="49"/>
        <v>0</v>
      </c>
      <c r="I87" s="22">
        <f>+F87+G87+H87</f>
        <v>37</v>
      </c>
      <c r="J87" s="21">
        <f t="shared" si="50"/>
        <v>1019</v>
      </c>
      <c r="K87" s="21">
        <f t="shared" si="50"/>
        <v>0</v>
      </c>
      <c r="L87" s="21">
        <f t="shared" si="50"/>
        <v>0</v>
      </c>
      <c r="M87" s="23">
        <f>+L87+K87+J87</f>
        <v>1019</v>
      </c>
    </row>
    <row r="88" spans="1:13" ht="15.75" customHeight="1">
      <c r="A88" s="20" t="str">
        <f>+A55</f>
        <v>SCOR Global Life (US)***</v>
      </c>
      <c r="B88" s="21">
        <f t="shared" si="51"/>
        <v>1139241</v>
      </c>
      <c r="C88" s="21">
        <f t="shared" si="51"/>
        <v>0</v>
      </c>
      <c r="D88" s="21">
        <f t="shared" si="51"/>
        <v>0</v>
      </c>
      <c r="E88" s="22">
        <f t="shared" si="38"/>
        <v>1139241</v>
      </c>
      <c r="F88" s="21">
        <f aca="true" t="shared" si="52" ref="F88:H89">+F23</f>
        <v>76547</v>
      </c>
      <c r="G88" s="21">
        <f t="shared" si="52"/>
        <v>0</v>
      </c>
      <c r="H88" s="21">
        <f t="shared" si="52"/>
        <v>0</v>
      </c>
      <c r="I88" s="22">
        <f t="shared" si="40"/>
        <v>76547</v>
      </c>
      <c r="J88" s="21">
        <f aca="true" t="shared" si="53" ref="J88:L91">+F55</f>
        <v>1139980</v>
      </c>
      <c r="K88" s="21">
        <f t="shared" si="53"/>
        <v>0</v>
      </c>
      <c r="L88" s="21">
        <f t="shared" si="53"/>
        <v>0</v>
      </c>
      <c r="M88" s="23">
        <f t="shared" si="42"/>
        <v>1139980</v>
      </c>
    </row>
    <row r="89" spans="1:13" ht="15.75" customHeight="1">
      <c r="A89" s="20" t="str">
        <f>+A56</f>
        <v>Scottish Re (US)</v>
      </c>
      <c r="B89" s="21">
        <f t="shared" si="51"/>
        <v>221081</v>
      </c>
      <c r="C89" s="21">
        <f t="shared" si="51"/>
        <v>628</v>
      </c>
      <c r="D89" s="21">
        <f t="shared" si="51"/>
        <v>0</v>
      </c>
      <c r="E89" s="22">
        <f t="shared" si="38"/>
        <v>221709</v>
      </c>
      <c r="F89" s="21">
        <f t="shared" si="52"/>
        <v>0</v>
      </c>
      <c r="G89" s="21">
        <f t="shared" si="52"/>
        <v>0</v>
      </c>
      <c r="H89" s="21">
        <f t="shared" si="52"/>
        <v>0</v>
      </c>
      <c r="I89" s="22">
        <f t="shared" si="40"/>
        <v>0</v>
      </c>
      <c r="J89" s="21">
        <f t="shared" si="53"/>
        <v>203571</v>
      </c>
      <c r="K89" s="21">
        <f t="shared" si="53"/>
        <v>308</v>
      </c>
      <c r="L89" s="21">
        <f t="shared" si="53"/>
        <v>0</v>
      </c>
      <c r="M89" s="23">
        <f t="shared" si="42"/>
        <v>203879</v>
      </c>
    </row>
    <row r="90" spans="1:13" ht="15.75" customHeight="1">
      <c r="A90" s="20" t="str">
        <f>+A57</f>
        <v>Swiss Re</v>
      </c>
      <c r="B90" s="21">
        <f aca="true" t="shared" si="54" ref="B90:D91">+B57</f>
        <v>1325149</v>
      </c>
      <c r="C90" s="21">
        <f t="shared" si="54"/>
        <v>247480</v>
      </c>
      <c r="D90" s="21">
        <f t="shared" si="54"/>
        <v>0</v>
      </c>
      <c r="E90" s="22">
        <f t="shared" si="38"/>
        <v>1572629</v>
      </c>
      <c r="F90" s="21">
        <f aca="true" t="shared" si="55" ref="F90:H91">+F25</f>
        <v>81188</v>
      </c>
      <c r="G90" s="21">
        <f t="shared" si="55"/>
        <v>50</v>
      </c>
      <c r="H90" s="21">
        <f t="shared" si="55"/>
        <v>0</v>
      </c>
      <c r="I90" s="22">
        <f t="shared" si="40"/>
        <v>81238</v>
      </c>
      <c r="J90" s="21">
        <f t="shared" si="53"/>
        <v>1308659</v>
      </c>
      <c r="K90" s="21">
        <f t="shared" si="53"/>
        <v>26783</v>
      </c>
      <c r="L90" s="21">
        <f t="shared" si="53"/>
        <v>0</v>
      </c>
      <c r="M90" s="23">
        <f t="shared" si="42"/>
        <v>1335442</v>
      </c>
    </row>
    <row r="91" spans="1:13" ht="15.75" customHeight="1" thickBot="1">
      <c r="A91" s="20" t="str">
        <f>+A58</f>
        <v>Wilton Re</v>
      </c>
      <c r="B91" s="21">
        <f t="shared" si="54"/>
        <v>27996</v>
      </c>
      <c r="C91" s="21">
        <f t="shared" si="54"/>
        <v>97925</v>
      </c>
      <c r="D91" s="21">
        <f t="shared" si="54"/>
        <v>0</v>
      </c>
      <c r="E91" s="22">
        <f>+D91+C91+B91</f>
        <v>125921</v>
      </c>
      <c r="F91" s="21">
        <f t="shared" si="55"/>
        <v>6684</v>
      </c>
      <c r="G91" s="21">
        <f t="shared" si="55"/>
        <v>0</v>
      </c>
      <c r="H91" s="21">
        <f t="shared" si="55"/>
        <v>0</v>
      </c>
      <c r="I91" s="22">
        <f>+F91+G91+H91</f>
        <v>6684</v>
      </c>
      <c r="J91" s="21">
        <f t="shared" si="53"/>
        <v>26228</v>
      </c>
      <c r="K91" s="21">
        <f t="shared" si="53"/>
        <v>90918</v>
      </c>
      <c r="L91" s="21">
        <f t="shared" si="53"/>
        <v>0</v>
      </c>
      <c r="M91" s="23">
        <f>+L91+K91+J91</f>
        <v>117146</v>
      </c>
    </row>
    <row r="92" spans="1:13" ht="15.75" customHeight="1" thickBot="1">
      <c r="A92" s="56" t="s">
        <v>10</v>
      </c>
      <c r="B92" s="57">
        <f aca="true" t="shared" si="56" ref="B92:M92">SUM(B76:B91)</f>
        <v>6404825</v>
      </c>
      <c r="C92" s="57">
        <f t="shared" si="56"/>
        <v>944668</v>
      </c>
      <c r="D92" s="57">
        <f t="shared" si="56"/>
        <v>484105</v>
      </c>
      <c r="E92" s="58">
        <f t="shared" si="56"/>
        <v>7833598</v>
      </c>
      <c r="F92" s="57">
        <f t="shared" si="56"/>
        <v>445683</v>
      </c>
      <c r="G92" s="57">
        <f t="shared" si="56"/>
        <v>343403</v>
      </c>
      <c r="H92" s="57">
        <f t="shared" si="56"/>
        <v>7465</v>
      </c>
      <c r="I92" s="58">
        <f t="shared" si="56"/>
        <v>796551</v>
      </c>
      <c r="J92" s="57">
        <f t="shared" si="56"/>
        <v>6394924</v>
      </c>
      <c r="K92" s="57">
        <f t="shared" si="56"/>
        <v>886577</v>
      </c>
      <c r="L92" s="57">
        <f t="shared" si="56"/>
        <v>441072</v>
      </c>
      <c r="M92" s="72">
        <f t="shared" si="56"/>
        <v>7722573</v>
      </c>
    </row>
    <row r="93" spans="1:16" ht="15.75" customHeight="1">
      <c r="A93" s="97" t="str">
        <f aca="true" t="shared" si="57" ref="A93:A98">+A60</f>
        <v>* 2011 figures include $56,405 in new portfolio and $52,929 in recurring inforce from acquisition of a portion of Scottish Re's recurring inforce. 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</row>
    <row r="94" spans="1:16" ht="15.75" customHeight="1">
      <c r="A94" s="97" t="str">
        <f t="shared" si="57"/>
        <v>** 2011 figures include $2,119 of new portfolio and $2,119 of retrocession inforce from acquisition of a retrocession in force block. 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</row>
    <row r="95" spans="1:16" ht="15.75" customHeight="1">
      <c r="A95" s="97" t="str">
        <f t="shared" si="57"/>
        <v>*** 2011 recurring in force figure includes $830,804 from acquisition of Transamerica Re.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</row>
    <row r="96" spans="1:16" ht="15.75" customHeight="1">
      <c r="A96" s="97" t="str">
        <f t="shared" si="57"/>
        <v>**** Includes an in-force block written by Berkshire Hathaway in late 2009 (The block represents $320.0 billion of in force in  2010 and $294.1 billion of in force in 2011)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</row>
    <row r="97" spans="1:21" ht="15.75" customHeight="1">
      <c r="A97" s="2" t="str">
        <f t="shared" si="57"/>
        <v>DNR: Did Not Report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53"/>
      <c r="R97" s="53"/>
      <c r="S97" s="53"/>
      <c r="T97" s="53"/>
      <c r="U97" s="53"/>
    </row>
    <row r="98" spans="1:21" ht="15.75" customHeight="1">
      <c r="A98" s="2" t="str">
        <f t="shared" si="57"/>
        <v>Canadian Exchange Rate Used: 2011 = 0.979115 and 2012 = 1.003179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15.7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</sheetData>
  <sheetProtection/>
  <mergeCells count="2">
    <mergeCell ref="J39:M39"/>
    <mergeCell ref="J7:M7"/>
  </mergeCells>
  <printOptions/>
  <pageMargins left="0.75" right="0.75" top="0.75" bottom="0.75" header="0.5" footer="0.5"/>
  <pageSetup fitToHeight="3" horizontalDpi="600" verticalDpi="600" orientation="landscape" scale="49" r:id="rId1"/>
  <rowBreaks count="2" manualBreakCount="2">
    <brk id="3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33">
      <selection activeCell="B3" sqref="B3"/>
    </sheetView>
  </sheetViews>
  <sheetFormatPr defaultColWidth="9.140625" defaultRowHeight="15.75" customHeight="1"/>
  <cols>
    <col min="1" max="1" width="31.57421875" style="0" customWidth="1"/>
    <col min="2" max="2" width="14.140625" style="0" customWidth="1"/>
    <col min="3" max="4" width="9.421875" style="0" bestFit="1" customWidth="1"/>
    <col min="5" max="6" width="11.421875" style="0" bestFit="1" customWidth="1"/>
    <col min="7" max="7" width="9.421875" style="0" bestFit="1" customWidth="1"/>
    <col min="8" max="8" width="9.421875" style="0" customWidth="1"/>
    <col min="9" max="9" width="10.28125" style="0" customWidth="1"/>
    <col min="10" max="10" width="11.28125" style="0" customWidth="1"/>
    <col min="11" max="11" width="11.140625" style="0" customWidth="1"/>
    <col min="12" max="12" width="10.28125" style="0" customWidth="1"/>
    <col min="13" max="13" width="12.140625" style="0" customWidth="1"/>
  </cols>
  <sheetData>
    <row r="1" spans="1:21" ht="15.75" customHeight="1">
      <c r="A1" s="1" t="s">
        <v>18</v>
      </c>
      <c r="B1" s="1" t="str">
        <f>+'usord '!B1</f>
        <v> 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" t="s">
        <v>0</v>
      </c>
      <c r="B2" s="51">
        <f>+'usord '!B2</f>
        <v>41369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 customHeight="1">
      <c r="A4" s="1"/>
      <c r="B4" s="1"/>
      <c r="C4" s="4" t="s">
        <v>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</row>
    <row r="7" spans="1:21" ht="15.75" customHeight="1">
      <c r="A7" s="33"/>
      <c r="B7" s="34"/>
      <c r="C7" s="34"/>
      <c r="D7" s="34" t="s">
        <v>60</v>
      </c>
      <c r="E7" s="34"/>
      <c r="F7" s="34"/>
      <c r="G7" s="34"/>
      <c r="H7" s="34"/>
      <c r="I7" s="34"/>
      <c r="J7" s="101" t="s">
        <v>44</v>
      </c>
      <c r="K7" s="102"/>
      <c r="L7" s="102"/>
      <c r="M7" s="103"/>
      <c r="N7" s="34"/>
      <c r="O7" s="34"/>
      <c r="P7" s="34" t="s">
        <v>8</v>
      </c>
      <c r="Q7" s="34"/>
      <c r="R7" s="34"/>
      <c r="S7" s="34"/>
      <c r="T7" s="34"/>
      <c r="U7" s="36"/>
    </row>
    <row r="8" spans="1:21" ht="15.75" customHeight="1">
      <c r="A8" s="37"/>
      <c r="B8" s="34"/>
      <c r="C8" s="34">
        <v>2011</v>
      </c>
      <c r="D8" s="34"/>
      <c r="E8" s="38"/>
      <c r="F8" s="34"/>
      <c r="G8" s="34">
        <v>2012</v>
      </c>
      <c r="H8" s="34"/>
      <c r="I8" s="38"/>
      <c r="J8" s="34"/>
      <c r="K8" s="34"/>
      <c r="L8" s="34"/>
      <c r="M8" s="77" t="s">
        <v>18</v>
      </c>
      <c r="N8" s="34"/>
      <c r="O8" s="34">
        <f>+C8</f>
        <v>2011</v>
      </c>
      <c r="P8" s="34"/>
      <c r="Q8" s="38"/>
      <c r="R8" s="34"/>
      <c r="S8" s="34">
        <f>+G8</f>
        <v>2012</v>
      </c>
      <c r="T8" s="34"/>
      <c r="U8" s="36"/>
    </row>
    <row r="9" spans="1:21" ht="15.75" customHeight="1" thickBot="1">
      <c r="A9" s="40" t="s">
        <v>1</v>
      </c>
      <c r="B9" s="43" t="s">
        <v>2</v>
      </c>
      <c r="C9" s="43" t="s">
        <v>3</v>
      </c>
      <c r="D9" s="43" t="s">
        <v>4</v>
      </c>
      <c r="E9" s="44" t="s">
        <v>5</v>
      </c>
      <c r="F9" s="43" t="s">
        <v>2</v>
      </c>
      <c r="G9" s="43" t="s">
        <v>3</v>
      </c>
      <c r="H9" s="43" t="s">
        <v>4</v>
      </c>
      <c r="I9" s="44" t="s">
        <v>5</v>
      </c>
      <c r="J9" s="43" t="s">
        <v>2</v>
      </c>
      <c r="K9" s="43" t="s">
        <v>3</v>
      </c>
      <c r="L9" s="43" t="s">
        <v>4</v>
      </c>
      <c r="M9" s="44" t="s">
        <v>5</v>
      </c>
      <c r="N9" s="43" t="s">
        <v>2</v>
      </c>
      <c r="O9" s="43" t="s">
        <v>3</v>
      </c>
      <c r="P9" s="43" t="s">
        <v>4</v>
      </c>
      <c r="Q9" s="44" t="s">
        <v>5</v>
      </c>
      <c r="R9" s="43" t="s">
        <v>2</v>
      </c>
      <c r="S9" s="43" t="s">
        <v>3</v>
      </c>
      <c r="T9" s="43" t="s">
        <v>4</v>
      </c>
      <c r="U9" s="46" t="s">
        <v>5</v>
      </c>
    </row>
    <row r="10" spans="1:21" s="52" customFormat="1" ht="15.75" customHeight="1" thickTop="1">
      <c r="A10" s="20"/>
      <c r="B10" s="53"/>
      <c r="C10" s="53"/>
      <c r="D10" s="53"/>
      <c r="E10" s="54"/>
      <c r="F10" s="53"/>
      <c r="G10" s="53"/>
      <c r="H10" s="53"/>
      <c r="I10" s="53"/>
      <c r="J10" s="81"/>
      <c r="K10" s="79"/>
      <c r="L10" s="79"/>
      <c r="M10" s="54"/>
      <c r="N10" s="53"/>
      <c r="O10" s="53"/>
      <c r="P10" s="53"/>
      <c r="Q10" s="63"/>
      <c r="R10" s="53"/>
      <c r="S10" s="53"/>
      <c r="T10" s="53"/>
      <c r="U10" s="64"/>
    </row>
    <row r="11" spans="1:21" s="52" customFormat="1" ht="15.75" customHeight="1">
      <c r="A11" s="20" t="s">
        <v>49</v>
      </c>
      <c r="B11" s="21">
        <v>5465</v>
      </c>
      <c r="C11" s="21">
        <v>153</v>
      </c>
      <c r="D11" s="21">
        <v>0</v>
      </c>
      <c r="E11" s="21">
        <f aca="true" t="shared" si="0" ref="E11:E22">+D11+C11+B11</f>
        <v>5618</v>
      </c>
      <c r="F11" s="28">
        <v>7317</v>
      </c>
      <c r="G11" s="21">
        <v>362</v>
      </c>
      <c r="H11" s="21">
        <v>0</v>
      </c>
      <c r="I11" s="21">
        <f>+H11+G11+F11</f>
        <v>7679</v>
      </c>
      <c r="J11" s="78">
        <f>IF(+B11&gt;0,(+F11-B11)/B11,0)</f>
        <v>0.3388838060384263</v>
      </c>
      <c r="K11" s="25">
        <f>IF(+C11&gt;0,(+G11-C11)/C11,0)</f>
        <v>1.3660130718954249</v>
      </c>
      <c r="L11" s="25">
        <f>IF(+D11&gt;0,(+H11-D11)/D11,0)</f>
        <v>0</v>
      </c>
      <c r="M11" s="26">
        <f>IF(+E11&gt;0,(+I11-E11)/E11,0)</f>
        <v>0.3668565325738697</v>
      </c>
      <c r="N11" s="25">
        <f>+B11/$B$23</f>
        <v>0.03569912140314205</v>
      </c>
      <c r="O11" s="25">
        <f>IF($C$23=0,0,+C11/$C$23)</f>
        <v>0.002719033232628399</v>
      </c>
      <c r="P11" s="25">
        <f>+D11/$D$23</f>
        <v>0</v>
      </c>
      <c r="Q11" s="26">
        <f>+E11/$E$23</f>
        <v>0.026655245603360064</v>
      </c>
      <c r="R11" s="25">
        <f>+F11/$F$23</f>
        <v>0.04916512682681001</v>
      </c>
      <c r="S11" s="25">
        <f>IF(+$G$23=0,0,+G11/$G$23)</f>
        <v>0.4839572192513369</v>
      </c>
      <c r="T11" s="25">
        <f>+H11/$H$23</f>
        <v>0</v>
      </c>
      <c r="U11" s="27">
        <f>+I11/$I$23</f>
        <v>0.0510381772744191</v>
      </c>
    </row>
    <row r="12" spans="1:21" s="52" customFormat="1" ht="15.75" customHeight="1">
      <c r="A12" s="20" t="s">
        <v>35</v>
      </c>
      <c r="B12" s="21">
        <v>0</v>
      </c>
      <c r="C12" s="21">
        <v>0</v>
      </c>
      <c r="D12" s="21">
        <f>247/0.979115</f>
        <v>252.2686303447501</v>
      </c>
      <c r="E12" s="21">
        <f t="shared" si="0"/>
        <v>252.2686303447501</v>
      </c>
      <c r="F12" s="28">
        <v>0</v>
      </c>
      <c r="G12" s="21">
        <v>0</v>
      </c>
      <c r="H12" s="21">
        <v>71</v>
      </c>
      <c r="I12" s="21">
        <f>+H12+G12+F12</f>
        <v>71</v>
      </c>
      <c r="J12" s="78">
        <f aca="true" t="shared" si="1" ref="J12:J21">IF(+B12&gt;0,(+F12-B12)/B12,0)</f>
        <v>0</v>
      </c>
      <c r="K12" s="25">
        <f aca="true" t="shared" si="2" ref="K12:K21">IF(+C12&gt;0,(+G12-C12)/C12,0)</f>
        <v>0</v>
      </c>
      <c r="L12" s="25">
        <f aca="true" t="shared" si="3" ref="L12:L21">IF(+D12&gt;0,(+H12-D12)/D12,0)</f>
        <v>-0.7185539878542511</v>
      </c>
      <c r="M12" s="26">
        <f aca="true" t="shared" si="4" ref="M12:M21">IF(+E12&gt;0,(+I12-E12)/E12,0)</f>
        <v>-0.7185539878542511</v>
      </c>
      <c r="N12" s="25">
        <f aca="true" t="shared" si="5" ref="N12:N21">+B12/$B$23</f>
        <v>0</v>
      </c>
      <c r="O12" s="25">
        <f aca="true" t="shared" si="6" ref="O12:O21">IF($C$23=0,0,+C12/$C$23)</f>
        <v>0</v>
      </c>
      <c r="P12" s="25">
        <f aca="true" t="shared" si="7" ref="P12:P21">+D12/$D$23</f>
        <v>0.1788798424049759</v>
      </c>
      <c r="Q12" s="26">
        <f aca="true" t="shared" si="8" ref="Q12:Q21">+E12/$E$23</f>
        <v>0.0011969174617056898</v>
      </c>
      <c r="R12" s="25">
        <f aca="true" t="shared" si="9" ref="R12:R21">+F12/$F$23</f>
        <v>0</v>
      </c>
      <c r="S12" s="25">
        <f aca="true" t="shared" si="10" ref="S12:S21">IF(+$G$23=0,0,+G12/$G$23)</f>
        <v>0</v>
      </c>
      <c r="T12" s="25">
        <f aca="true" t="shared" si="11" ref="T12:T21">+H12/$H$23</f>
        <v>0.08040770101925254</v>
      </c>
      <c r="U12" s="27">
        <f aca="true" t="shared" si="12" ref="U12:U21">+I12/$I$23</f>
        <v>0.0004718987610995906</v>
      </c>
    </row>
    <row r="13" spans="1:21" s="52" customFormat="1" ht="15.75" customHeight="1">
      <c r="A13" s="20" t="s">
        <v>55</v>
      </c>
      <c r="B13" s="21">
        <v>0</v>
      </c>
      <c r="C13" s="21">
        <v>0</v>
      </c>
      <c r="D13" s="21">
        <v>693</v>
      </c>
      <c r="E13" s="21">
        <f t="shared" si="0"/>
        <v>693</v>
      </c>
      <c r="F13" s="28">
        <v>0</v>
      </c>
      <c r="G13" s="21">
        <v>0</v>
      </c>
      <c r="H13" s="21">
        <v>438</v>
      </c>
      <c r="I13" s="21">
        <f>+H13+G13+F13</f>
        <v>438</v>
      </c>
      <c r="J13" s="78">
        <f t="shared" si="1"/>
        <v>0</v>
      </c>
      <c r="K13" s="25">
        <f t="shared" si="2"/>
        <v>0</v>
      </c>
      <c r="L13" s="25">
        <f t="shared" si="3"/>
        <v>-0.36796536796536794</v>
      </c>
      <c r="M13" s="26">
        <f t="shared" si="4"/>
        <v>-0.36796536796536794</v>
      </c>
      <c r="N13" s="25">
        <f t="shared" si="5"/>
        <v>0</v>
      </c>
      <c r="O13" s="25">
        <f t="shared" si="6"/>
        <v>0</v>
      </c>
      <c r="P13" s="25">
        <f t="shared" si="7"/>
        <v>0.4913957419804419</v>
      </c>
      <c r="Q13" s="26">
        <f t="shared" si="8"/>
        <v>0.0032880180140848207</v>
      </c>
      <c r="R13" s="25">
        <f t="shared" si="9"/>
        <v>0</v>
      </c>
      <c r="S13" s="25">
        <f t="shared" si="10"/>
        <v>0</v>
      </c>
      <c r="T13" s="25">
        <f t="shared" si="11"/>
        <v>0.4960362400906002</v>
      </c>
      <c r="U13" s="27">
        <f t="shared" si="12"/>
        <v>0.002911150103684798</v>
      </c>
    </row>
    <row r="14" spans="1:21" s="52" customFormat="1" ht="15.75" customHeight="1">
      <c r="A14" s="20" t="s">
        <v>28</v>
      </c>
      <c r="B14" s="21">
        <v>0</v>
      </c>
      <c r="C14" s="21">
        <v>0</v>
      </c>
      <c r="D14" s="21">
        <v>0</v>
      </c>
      <c r="E14" s="21">
        <f t="shared" si="0"/>
        <v>0</v>
      </c>
      <c r="F14" s="28">
        <v>0</v>
      </c>
      <c r="G14" s="21">
        <v>0</v>
      </c>
      <c r="H14" s="21">
        <v>0</v>
      </c>
      <c r="I14" s="21">
        <f aca="true" t="shared" si="13" ref="I14:I22">+H14+G14+F14</f>
        <v>0</v>
      </c>
      <c r="J14" s="78">
        <f t="shared" si="1"/>
        <v>0</v>
      </c>
      <c r="K14" s="25">
        <f t="shared" si="2"/>
        <v>0</v>
      </c>
      <c r="L14" s="25">
        <f t="shared" si="3"/>
        <v>0</v>
      </c>
      <c r="M14" s="26">
        <f t="shared" si="4"/>
        <v>0</v>
      </c>
      <c r="N14" s="25">
        <f t="shared" si="5"/>
        <v>0</v>
      </c>
      <c r="O14" s="25">
        <f t="shared" si="6"/>
        <v>0</v>
      </c>
      <c r="P14" s="25">
        <f t="shared" si="7"/>
        <v>0</v>
      </c>
      <c r="Q14" s="26">
        <f t="shared" si="8"/>
        <v>0</v>
      </c>
      <c r="R14" s="25">
        <f t="shared" si="9"/>
        <v>0</v>
      </c>
      <c r="S14" s="25">
        <f t="shared" si="10"/>
        <v>0</v>
      </c>
      <c r="T14" s="25">
        <f t="shared" si="11"/>
        <v>0</v>
      </c>
      <c r="U14" s="27">
        <f t="shared" si="12"/>
        <v>0</v>
      </c>
    </row>
    <row r="15" spans="1:21" s="52" customFormat="1" ht="15.75" customHeight="1">
      <c r="A15" s="20" t="s">
        <v>46</v>
      </c>
      <c r="B15" s="21">
        <v>0</v>
      </c>
      <c r="C15" s="21">
        <v>0</v>
      </c>
      <c r="D15" s="21">
        <v>0</v>
      </c>
      <c r="E15" s="21">
        <f t="shared" si="0"/>
        <v>0</v>
      </c>
      <c r="F15" s="28">
        <v>0</v>
      </c>
      <c r="G15" s="21">
        <v>0</v>
      </c>
      <c r="H15" s="21">
        <v>0</v>
      </c>
      <c r="I15" s="21">
        <f t="shared" si="13"/>
        <v>0</v>
      </c>
      <c r="J15" s="78">
        <f t="shared" si="1"/>
        <v>0</v>
      </c>
      <c r="K15" s="25">
        <f t="shared" si="2"/>
        <v>0</v>
      </c>
      <c r="L15" s="25">
        <f t="shared" si="3"/>
        <v>0</v>
      </c>
      <c r="M15" s="26">
        <f t="shared" si="4"/>
        <v>0</v>
      </c>
      <c r="N15" s="25">
        <f t="shared" si="5"/>
        <v>0</v>
      </c>
      <c r="O15" s="25">
        <f t="shared" si="6"/>
        <v>0</v>
      </c>
      <c r="P15" s="25">
        <f t="shared" si="7"/>
        <v>0</v>
      </c>
      <c r="Q15" s="26">
        <f t="shared" si="8"/>
        <v>0</v>
      </c>
      <c r="R15" s="25">
        <f t="shared" si="9"/>
        <v>0</v>
      </c>
      <c r="S15" s="25">
        <f t="shared" si="10"/>
        <v>0</v>
      </c>
      <c r="T15" s="25">
        <f t="shared" si="11"/>
        <v>0</v>
      </c>
      <c r="U15" s="27">
        <f t="shared" si="12"/>
        <v>0</v>
      </c>
    </row>
    <row r="16" spans="1:21" s="52" customFormat="1" ht="15.75" customHeight="1">
      <c r="A16" s="20" t="s">
        <v>32</v>
      </c>
      <c r="B16" s="21">
        <v>0</v>
      </c>
      <c r="C16" s="21">
        <v>0</v>
      </c>
      <c r="D16" s="21">
        <v>0</v>
      </c>
      <c r="E16" s="21">
        <f t="shared" si="0"/>
        <v>0</v>
      </c>
      <c r="F16" s="28">
        <v>0</v>
      </c>
      <c r="G16" s="21">
        <v>0</v>
      </c>
      <c r="H16" s="21">
        <v>0</v>
      </c>
      <c r="I16" s="21">
        <f t="shared" si="13"/>
        <v>0</v>
      </c>
      <c r="J16" s="78">
        <f t="shared" si="1"/>
        <v>0</v>
      </c>
      <c r="K16" s="25">
        <f t="shared" si="2"/>
        <v>0</v>
      </c>
      <c r="L16" s="25">
        <f t="shared" si="3"/>
        <v>0</v>
      </c>
      <c r="M16" s="26">
        <f t="shared" si="4"/>
        <v>0</v>
      </c>
      <c r="N16" s="25">
        <f t="shared" si="5"/>
        <v>0</v>
      </c>
      <c r="O16" s="25">
        <f t="shared" si="6"/>
        <v>0</v>
      </c>
      <c r="P16" s="25">
        <f t="shared" si="7"/>
        <v>0</v>
      </c>
      <c r="Q16" s="26">
        <f t="shared" si="8"/>
        <v>0</v>
      </c>
      <c r="R16" s="25">
        <f t="shared" si="9"/>
        <v>0</v>
      </c>
      <c r="S16" s="25">
        <f t="shared" si="10"/>
        <v>0</v>
      </c>
      <c r="T16" s="25">
        <f t="shared" si="11"/>
        <v>0</v>
      </c>
      <c r="U16" s="27">
        <f t="shared" si="12"/>
        <v>0</v>
      </c>
    </row>
    <row r="17" spans="1:21" s="52" customFormat="1" ht="15.75" customHeight="1">
      <c r="A17" s="20" t="s">
        <v>14</v>
      </c>
      <c r="B17" s="21">
        <v>48131</v>
      </c>
      <c r="C17" s="21">
        <v>56117</v>
      </c>
      <c r="D17" s="21">
        <v>0</v>
      </c>
      <c r="E17" s="21">
        <f t="shared" si="0"/>
        <v>104248</v>
      </c>
      <c r="F17" s="28">
        <v>42439</v>
      </c>
      <c r="G17" s="21">
        <v>386</v>
      </c>
      <c r="H17" s="21">
        <v>0</v>
      </c>
      <c r="I17" s="21">
        <f t="shared" si="13"/>
        <v>42825</v>
      </c>
      <c r="J17" s="78">
        <f t="shared" si="1"/>
        <v>-0.11826058049905466</v>
      </c>
      <c r="K17" s="25">
        <f t="shared" si="2"/>
        <v>-0.9931215139797209</v>
      </c>
      <c r="L17" s="25">
        <f t="shared" si="3"/>
        <v>0</v>
      </c>
      <c r="M17" s="26">
        <f t="shared" si="4"/>
        <v>-0.5892007520527972</v>
      </c>
      <c r="N17" s="25">
        <f t="shared" si="5"/>
        <v>0.31440702877486365</v>
      </c>
      <c r="O17" s="25">
        <f t="shared" si="6"/>
        <v>0.9972809667673715</v>
      </c>
      <c r="P17" s="25">
        <f t="shared" si="7"/>
        <v>0</v>
      </c>
      <c r="Q17" s="26">
        <f t="shared" si="8"/>
        <v>0.49461659730492696</v>
      </c>
      <c r="R17" s="25">
        <f t="shared" si="9"/>
        <v>0.28516042331597513</v>
      </c>
      <c r="S17" s="25">
        <f t="shared" si="10"/>
        <v>0.516042780748663</v>
      </c>
      <c r="T17" s="25">
        <f t="shared" si="11"/>
        <v>0</v>
      </c>
      <c r="U17" s="27">
        <f t="shared" si="12"/>
        <v>0.2846347104801404</v>
      </c>
    </row>
    <row r="18" spans="1:21" s="52" customFormat="1" ht="15.75" customHeight="1">
      <c r="A18" s="20" t="s">
        <v>16</v>
      </c>
      <c r="B18" s="21">
        <v>5791</v>
      </c>
      <c r="C18" s="21">
        <v>0</v>
      </c>
      <c r="D18" s="21">
        <v>0</v>
      </c>
      <c r="E18" s="21">
        <f t="shared" si="0"/>
        <v>5791</v>
      </c>
      <c r="F18" s="28">
        <f>7045+401</f>
        <v>7446</v>
      </c>
      <c r="G18" s="21">
        <v>0</v>
      </c>
      <c r="H18" s="21">
        <v>0</v>
      </c>
      <c r="I18" s="21">
        <f t="shared" si="13"/>
        <v>7446</v>
      </c>
      <c r="J18" s="78">
        <f t="shared" si="1"/>
        <v>0.28578829217751683</v>
      </c>
      <c r="K18" s="25">
        <f t="shared" si="2"/>
        <v>0</v>
      </c>
      <c r="L18" s="25">
        <f t="shared" si="3"/>
        <v>0</v>
      </c>
      <c r="M18" s="26">
        <f t="shared" si="4"/>
        <v>0.28578829217751683</v>
      </c>
      <c r="N18" s="25">
        <f t="shared" si="5"/>
        <v>0.03782865728190221</v>
      </c>
      <c r="O18" s="25">
        <f t="shared" si="6"/>
        <v>0</v>
      </c>
      <c r="P18" s="25">
        <f t="shared" si="7"/>
        <v>0</v>
      </c>
      <c r="Q18" s="26">
        <f t="shared" si="8"/>
        <v>0.027476063953196534</v>
      </c>
      <c r="R18" s="25">
        <f t="shared" si="9"/>
        <v>0.05003191668066521</v>
      </c>
      <c r="S18" s="25">
        <f t="shared" si="10"/>
        <v>0</v>
      </c>
      <c r="T18" s="25">
        <f t="shared" si="11"/>
        <v>0</v>
      </c>
      <c r="U18" s="27">
        <f t="shared" si="12"/>
        <v>0.04948955176264157</v>
      </c>
    </row>
    <row r="19" spans="1:21" s="52" customFormat="1" ht="15.75" customHeight="1">
      <c r="A19" s="20" t="s">
        <v>33</v>
      </c>
      <c r="B19" s="21">
        <v>0</v>
      </c>
      <c r="C19" s="21">
        <v>0</v>
      </c>
      <c r="D19" s="21">
        <v>465</v>
      </c>
      <c r="E19" s="21">
        <f t="shared" si="0"/>
        <v>465</v>
      </c>
      <c r="F19" s="28">
        <v>0</v>
      </c>
      <c r="G19" s="21">
        <v>0</v>
      </c>
      <c r="H19" s="21">
        <v>374</v>
      </c>
      <c r="I19" s="21">
        <f>+H19+G19+F19</f>
        <v>374</v>
      </c>
      <c r="J19" s="78">
        <f t="shared" si="1"/>
        <v>0</v>
      </c>
      <c r="K19" s="25">
        <f t="shared" si="2"/>
        <v>0</v>
      </c>
      <c r="L19" s="25">
        <f t="shared" si="3"/>
        <v>-0.1956989247311828</v>
      </c>
      <c r="M19" s="26">
        <f t="shared" si="4"/>
        <v>-0.1956989247311828</v>
      </c>
      <c r="N19" s="25">
        <f t="shared" si="5"/>
        <v>0</v>
      </c>
      <c r="O19" s="25">
        <f t="shared" si="6"/>
        <v>0</v>
      </c>
      <c r="P19" s="25">
        <f t="shared" si="7"/>
        <v>0.3297244156145822</v>
      </c>
      <c r="Q19" s="26">
        <f t="shared" si="8"/>
        <v>0.002206245853606698</v>
      </c>
      <c r="R19" s="25">
        <f t="shared" si="9"/>
        <v>0</v>
      </c>
      <c r="S19" s="25">
        <f t="shared" si="10"/>
        <v>0</v>
      </c>
      <c r="T19" s="25">
        <f t="shared" si="11"/>
        <v>0.42355605889014725</v>
      </c>
      <c r="U19" s="27">
        <f t="shared" si="12"/>
        <v>0.002485776572552773</v>
      </c>
    </row>
    <row r="20" spans="1:21" s="52" customFormat="1" ht="15.75" customHeight="1">
      <c r="A20" s="20" t="s">
        <v>17</v>
      </c>
      <c r="B20" s="21">
        <v>49122</v>
      </c>
      <c r="C20" s="21">
        <v>0</v>
      </c>
      <c r="D20" s="21">
        <v>0</v>
      </c>
      <c r="E20" s="21">
        <f t="shared" si="0"/>
        <v>49122</v>
      </c>
      <c r="F20" s="28">
        <v>49290</v>
      </c>
      <c r="G20" s="21">
        <v>0</v>
      </c>
      <c r="H20" s="21">
        <v>0</v>
      </c>
      <c r="I20" s="21">
        <f t="shared" si="13"/>
        <v>49290</v>
      </c>
      <c r="J20" s="78">
        <f t="shared" si="1"/>
        <v>0.0034200561866373517</v>
      </c>
      <c r="K20" s="25">
        <f t="shared" si="2"/>
        <v>0</v>
      </c>
      <c r="L20" s="25">
        <f t="shared" si="3"/>
        <v>0</v>
      </c>
      <c r="M20" s="26">
        <f t="shared" si="4"/>
        <v>0.0034200561866373517</v>
      </c>
      <c r="N20" s="25">
        <f t="shared" si="5"/>
        <v>0.3208805565535487</v>
      </c>
      <c r="O20" s="25">
        <f t="shared" si="6"/>
        <v>0</v>
      </c>
      <c r="P20" s="25">
        <f t="shared" si="7"/>
        <v>0</v>
      </c>
      <c r="Q20" s="26">
        <f t="shared" si="8"/>
        <v>0.2330649652061682</v>
      </c>
      <c r="R20" s="25">
        <f t="shared" si="9"/>
        <v>0.33119435578699813</v>
      </c>
      <c r="S20" s="25">
        <f t="shared" si="10"/>
        <v>0</v>
      </c>
      <c r="T20" s="25">
        <f t="shared" si="11"/>
        <v>0</v>
      </c>
      <c r="U20" s="27">
        <f t="shared" si="12"/>
        <v>0.3276040835858989</v>
      </c>
    </row>
    <row r="21" spans="1:21" s="52" customFormat="1" ht="15.75" customHeight="1">
      <c r="A21" s="20" t="s">
        <v>48</v>
      </c>
      <c r="B21" s="21">
        <v>10814</v>
      </c>
      <c r="C21" s="21">
        <v>0</v>
      </c>
      <c r="D21" s="21">
        <v>0</v>
      </c>
      <c r="E21" s="21">
        <f t="shared" si="0"/>
        <v>10814</v>
      </c>
      <c r="F21" s="28">
        <v>12867</v>
      </c>
      <c r="G21" s="21">
        <v>0</v>
      </c>
      <c r="H21" s="21">
        <v>0</v>
      </c>
      <c r="I21" s="21">
        <f>+H21+G21+F21</f>
        <v>12867</v>
      </c>
      <c r="J21" s="78">
        <f t="shared" si="1"/>
        <v>0.18984649528389125</v>
      </c>
      <c r="K21" s="25">
        <f t="shared" si="2"/>
        <v>0</v>
      </c>
      <c r="L21" s="25">
        <f t="shared" si="3"/>
        <v>0</v>
      </c>
      <c r="M21" s="26">
        <f t="shared" si="4"/>
        <v>0.18984649528389125</v>
      </c>
      <c r="N21" s="25">
        <f t="shared" si="5"/>
        <v>0.07064049384328967</v>
      </c>
      <c r="O21" s="25">
        <f t="shared" si="6"/>
        <v>0</v>
      </c>
      <c r="P21" s="25">
        <f t="shared" si="7"/>
        <v>0</v>
      </c>
      <c r="Q21" s="26">
        <f t="shared" si="8"/>
        <v>0.05130826378688781</v>
      </c>
      <c r="R21" s="25">
        <f t="shared" si="9"/>
        <v>0.0864572484461616</v>
      </c>
      <c r="S21" s="25">
        <f t="shared" si="10"/>
        <v>0</v>
      </c>
      <c r="T21" s="25">
        <f t="shared" si="11"/>
        <v>0</v>
      </c>
      <c r="U21" s="27">
        <f t="shared" si="12"/>
        <v>0.0855200191418089</v>
      </c>
    </row>
    <row r="22" spans="1:21" s="52" customFormat="1" ht="15.75" customHeight="1" thickBot="1">
      <c r="A22" s="20" t="s">
        <v>26</v>
      </c>
      <c r="B22" s="21">
        <v>33762</v>
      </c>
      <c r="C22" s="21">
        <v>0</v>
      </c>
      <c r="D22" s="21">
        <v>0</v>
      </c>
      <c r="E22" s="21">
        <f t="shared" si="0"/>
        <v>33762</v>
      </c>
      <c r="F22" s="98">
        <v>29466</v>
      </c>
      <c r="G22" s="21">
        <v>0</v>
      </c>
      <c r="H22" s="21">
        <v>0</v>
      </c>
      <c r="I22" s="21">
        <f t="shared" si="13"/>
        <v>29466</v>
      </c>
      <c r="J22" s="86">
        <f aca="true" t="shared" si="14" ref="J22:M23">IF(+B22&gt;0,(+F22-B22)/B22,0)</f>
        <v>-0.12724364670339436</v>
      </c>
      <c r="K22" s="80">
        <f t="shared" si="14"/>
        <v>0</v>
      </c>
      <c r="L22" s="80">
        <f t="shared" si="14"/>
        <v>0</v>
      </c>
      <c r="M22" s="26">
        <f t="shared" si="14"/>
        <v>-0.12724364670339436</v>
      </c>
      <c r="N22" s="25">
        <f>+B22/$B$23</f>
        <v>0.22054414214325374</v>
      </c>
      <c r="O22" s="25">
        <f>IF($C$23=0,0,+C22/$C$23)</f>
        <v>0</v>
      </c>
      <c r="P22" s="25">
        <f>+D22/$D$23</f>
        <v>0</v>
      </c>
      <c r="Q22" s="26">
        <f>+E22/$E$23</f>
        <v>0.1601876828160631</v>
      </c>
      <c r="R22" s="25">
        <f>+F22/$F$23</f>
        <v>0.19799092894338988</v>
      </c>
      <c r="S22" s="25">
        <f>IF(+$G$23=0,0,+G22/$G$23)</f>
        <v>0</v>
      </c>
      <c r="T22" s="25">
        <f>+H22/$H$23</f>
        <v>0</v>
      </c>
      <c r="U22" s="27">
        <f>+I22/$I$23</f>
        <v>0.19584463231775404</v>
      </c>
    </row>
    <row r="23" spans="1:21" ht="15.75" customHeight="1" thickBot="1">
      <c r="A23" s="6" t="s">
        <v>10</v>
      </c>
      <c r="B23" s="7">
        <f aca="true" t="shared" si="15" ref="B23:I23">SUM(B11:B22)</f>
        <v>153085</v>
      </c>
      <c r="C23" s="7">
        <f t="shared" si="15"/>
        <v>56270</v>
      </c>
      <c r="D23" s="7">
        <f t="shared" si="15"/>
        <v>1410.2686303447501</v>
      </c>
      <c r="E23" s="8">
        <f t="shared" si="15"/>
        <v>210765.26863034477</v>
      </c>
      <c r="F23" s="7">
        <f t="shared" si="15"/>
        <v>148825</v>
      </c>
      <c r="G23" s="7">
        <f t="shared" si="15"/>
        <v>748</v>
      </c>
      <c r="H23" s="7">
        <f t="shared" si="15"/>
        <v>883</v>
      </c>
      <c r="I23" s="7">
        <f t="shared" si="15"/>
        <v>150456</v>
      </c>
      <c r="J23" s="87">
        <f t="shared" si="14"/>
        <v>-0.027827677434105236</v>
      </c>
      <c r="K23" s="88">
        <f t="shared" si="14"/>
        <v>-0.9867069486404834</v>
      </c>
      <c r="L23" s="88">
        <f t="shared" si="14"/>
        <v>-0.37387815271467506</v>
      </c>
      <c r="M23" s="85">
        <f t="shared" si="14"/>
        <v>-0.28614424483817347</v>
      </c>
      <c r="N23" s="10">
        <f aca="true" t="shared" si="16" ref="N23:U23">SUM(N11:N22)</f>
        <v>1</v>
      </c>
      <c r="O23" s="10">
        <f t="shared" si="16"/>
        <v>1</v>
      </c>
      <c r="P23" s="10">
        <f t="shared" si="16"/>
        <v>1</v>
      </c>
      <c r="Q23" s="11">
        <f t="shared" si="16"/>
        <v>1</v>
      </c>
      <c r="R23" s="10">
        <f t="shared" si="16"/>
        <v>1</v>
      </c>
      <c r="S23" s="10">
        <f t="shared" si="16"/>
        <v>1</v>
      </c>
      <c r="T23" s="10">
        <f t="shared" si="16"/>
        <v>1</v>
      </c>
      <c r="U23" s="13">
        <f t="shared" si="16"/>
        <v>1</v>
      </c>
    </row>
    <row r="24" spans="1:21" ht="18" customHeight="1">
      <c r="A24" s="1" t="s">
        <v>18</v>
      </c>
      <c r="B24" s="1"/>
      <c r="C24" s="1"/>
      <c r="D24" s="1"/>
      <c r="E24" s="1"/>
      <c r="F24" s="1"/>
      <c r="G24" s="1"/>
      <c r="H24" s="1" t="s">
        <v>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>
      <c r="A25" s="2" t="str">
        <f>+'usord '!A32</f>
        <v>Canadian Exchange Rate Used: 2011 = 0.979115 and 2012 = 1.003179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1" t="s">
        <v>18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 t="s">
        <v>0</v>
      </c>
      <c r="B27" s="99">
        <f>+B2</f>
        <v>41369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1"/>
      <c r="B29" s="1"/>
      <c r="C29" s="4" t="s">
        <v>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94" t="s">
        <v>18</v>
      </c>
      <c r="S30" s="1"/>
      <c r="T30" s="1"/>
      <c r="U30" s="1"/>
    </row>
    <row r="31" spans="1:21" ht="15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</row>
    <row r="32" spans="1:21" ht="15.75" customHeight="1">
      <c r="A32" s="33"/>
      <c r="B32" s="34"/>
      <c r="C32" s="34"/>
      <c r="D32" s="34" t="s">
        <v>23</v>
      </c>
      <c r="E32" s="34"/>
      <c r="F32" s="34"/>
      <c r="G32" s="34"/>
      <c r="H32" s="34"/>
      <c r="I32" s="34"/>
      <c r="J32" s="101" t="s">
        <v>44</v>
      </c>
      <c r="K32" s="102"/>
      <c r="L32" s="102"/>
      <c r="M32" s="103"/>
      <c r="N32" s="34"/>
      <c r="O32" s="34"/>
      <c r="P32" s="34" t="s">
        <v>8</v>
      </c>
      <c r="Q32" s="34"/>
      <c r="R32" s="34"/>
      <c r="S32" s="34"/>
      <c r="T32" s="34"/>
      <c r="U32" s="36"/>
    </row>
    <row r="33" spans="1:21" ht="15.75" customHeight="1">
      <c r="A33" s="37"/>
      <c r="B33" s="34"/>
      <c r="C33" s="34">
        <f>+C8</f>
        <v>2011</v>
      </c>
      <c r="D33" s="34"/>
      <c r="E33" s="38"/>
      <c r="F33" s="34"/>
      <c r="G33" s="34">
        <f>+G8</f>
        <v>2012</v>
      </c>
      <c r="H33" s="34"/>
      <c r="I33" s="38"/>
      <c r="J33" s="34"/>
      <c r="K33" s="34"/>
      <c r="L33" s="34"/>
      <c r="M33" s="77" t="s">
        <v>18</v>
      </c>
      <c r="N33" s="34"/>
      <c r="O33" s="34">
        <f>+C33</f>
        <v>2011</v>
      </c>
      <c r="P33" s="48"/>
      <c r="Q33" s="38"/>
      <c r="R33" s="34"/>
      <c r="S33" s="34">
        <f>+G33</f>
        <v>2012</v>
      </c>
      <c r="T33" s="34"/>
      <c r="U33" s="36"/>
    </row>
    <row r="34" spans="1:21" ht="15.75" customHeight="1" thickBot="1">
      <c r="A34" s="40" t="s">
        <v>1</v>
      </c>
      <c r="B34" s="43" t="s">
        <v>2</v>
      </c>
      <c r="C34" s="43" t="s">
        <v>3</v>
      </c>
      <c r="D34" s="43" t="s">
        <v>4</v>
      </c>
      <c r="E34" s="44" t="s">
        <v>5</v>
      </c>
      <c r="F34" s="43" t="s">
        <v>2</v>
      </c>
      <c r="G34" s="43" t="s">
        <v>3</v>
      </c>
      <c r="H34" s="43" t="s">
        <v>4</v>
      </c>
      <c r="I34" s="44" t="s">
        <v>5</v>
      </c>
      <c r="J34" s="43" t="s">
        <v>2</v>
      </c>
      <c r="K34" s="43" t="s">
        <v>3</v>
      </c>
      <c r="L34" s="43" t="s">
        <v>4</v>
      </c>
      <c r="M34" s="44" t="s">
        <v>5</v>
      </c>
      <c r="N34" s="43" t="s">
        <v>2</v>
      </c>
      <c r="O34" s="43" t="s">
        <v>3</v>
      </c>
      <c r="P34" s="43" t="s">
        <v>4</v>
      </c>
      <c r="Q34" s="44" t="s">
        <v>5</v>
      </c>
      <c r="R34" s="43" t="s">
        <v>2</v>
      </c>
      <c r="S34" s="43" t="s">
        <v>3</v>
      </c>
      <c r="T34" s="43" t="s">
        <v>4</v>
      </c>
      <c r="U34" s="46" t="s">
        <v>5</v>
      </c>
    </row>
    <row r="35" spans="1:21" s="52" customFormat="1" ht="15.75" customHeight="1" thickTop="1">
      <c r="A35" s="20"/>
      <c r="B35" s="53"/>
      <c r="C35" s="53"/>
      <c r="D35" s="53"/>
      <c r="E35" s="54"/>
      <c r="F35" s="53"/>
      <c r="G35" s="53"/>
      <c r="H35" s="53"/>
      <c r="I35" s="54"/>
      <c r="J35" s="53"/>
      <c r="K35" s="79"/>
      <c r="L35" s="79"/>
      <c r="M35" s="54"/>
      <c r="N35" s="53"/>
      <c r="O35" s="53"/>
      <c r="P35" s="53"/>
      <c r="Q35" s="54"/>
      <c r="R35" s="53"/>
      <c r="S35" s="53"/>
      <c r="T35" s="53"/>
      <c r="U35" s="55"/>
    </row>
    <row r="36" spans="1:21" s="52" customFormat="1" ht="15.75" customHeight="1">
      <c r="A36" s="20" t="str">
        <f aca="true" t="shared" si="17" ref="A36:A41">+A11</f>
        <v>Aurigen</v>
      </c>
      <c r="B36" s="21">
        <v>25160</v>
      </c>
      <c r="C36" s="21">
        <v>0</v>
      </c>
      <c r="D36" s="21">
        <v>0</v>
      </c>
      <c r="E36" s="22">
        <f aca="true" t="shared" si="18" ref="E36:E41">+D36+C36+B36</f>
        <v>25160</v>
      </c>
      <c r="F36" s="21">
        <v>29907</v>
      </c>
      <c r="G36" s="21">
        <v>0</v>
      </c>
      <c r="H36" s="21">
        <v>0</v>
      </c>
      <c r="I36" s="22">
        <f>+H36+G36+F36</f>
        <v>29907</v>
      </c>
      <c r="J36" s="78">
        <f>IF(+B36&gt;0,(+F36-B36)/B36,0)</f>
        <v>0.1886724960254372</v>
      </c>
      <c r="K36" s="25">
        <f>IF(+C36&gt;0,(+G36-C36)/C36,0)</f>
        <v>0</v>
      </c>
      <c r="L36" s="25">
        <f>IF(+D36&gt;0,(+H36-D36)/D36,0)</f>
        <v>0</v>
      </c>
      <c r="M36" s="26">
        <f>IF(+E36&gt;0,(+I36-E36)/E36,0)</f>
        <v>0.1886724960254372</v>
      </c>
      <c r="N36" s="25">
        <f>+B36/$B$48</f>
        <v>0.019239107079089095</v>
      </c>
      <c r="O36" s="25">
        <f>+C36/$C$48</f>
        <v>0</v>
      </c>
      <c r="P36" s="25">
        <f>+D36/$D$48</f>
        <v>0</v>
      </c>
      <c r="Q36" s="26">
        <f>+E36/$E$48</f>
        <v>0.018064832758824603</v>
      </c>
      <c r="R36" s="25">
        <f>+F36/$F$48</f>
        <v>0.02102908717856407</v>
      </c>
      <c r="S36" s="25">
        <f>+G36/$G$48</f>
        <v>0</v>
      </c>
      <c r="T36" s="25">
        <f>+H36/$H$48</f>
        <v>0</v>
      </c>
      <c r="U36" s="27">
        <f>+I36/$I$48</f>
        <v>0.020655503334150612</v>
      </c>
    </row>
    <row r="37" spans="1:21" s="52" customFormat="1" ht="15.75" customHeight="1">
      <c r="A37" s="20" t="str">
        <f t="shared" si="17"/>
        <v>AXA Equitable</v>
      </c>
      <c r="B37" s="21">
        <v>0</v>
      </c>
      <c r="C37" s="21">
        <v>0</v>
      </c>
      <c r="D37" s="21">
        <f>2452/0.979115</f>
        <v>2504.3023546774384</v>
      </c>
      <c r="E37" s="22">
        <f t="shared" si="18"/>
        <v>2504.3023546774384</v>
      </c>
      <c r="F37" s="21">
        <v>0</v>
      </c>
      <c r="G37" s="21">
        <v>0</v>
      </c>
      <c r="H37" s="21">
        <v>2301</v>
      </c>
      <c r="I37" s="22">
        <f>+H37+G37+F37</f>
        <v>2301</v>
      </c>
      <c r="J37" s="78">
        <f aca="true" t="shared" si="19" ref="J37:J46">IF(+B37&gt;0,(+F37-B37)/B37,0)</f>
        <v>0</v>
      </c>
      <c r="K37" s="25">
        <f aca="true" t="shared" si="20" ref="K37:K46">IF(+C37&gt;0,(+G37-C37)/C37,0)</f>
        <v>0</v>
      </c>
      <c r="L37" s="25">
        <f aca="true" t="shared" si="21" ref="L37:L46">IF(+D37&gt;0,(+H37-D37)/D37,0)</f>
        <v>-0.08118123368678634</v>
      </c>
      <c r="M37" s="26">
        <f aca="true" t="shared" si="22" ref="M37:M46">IF(+E37&gt;0,(+I37-E37)/E37,0)</f>
        <v>-0.08118123368678634</v>
      </c>
      <c r="N37" s="25">
        <f aca="true" t="shared" si="23" ref="N37:N46">+B37/$B$48</f>
        <v>0</v>
      </c>
      <c r="O37" s="25">
        <f aca="true" t="shared" si="24" ref="O37:O46">+C37/$C$48</f>
        <v>0</v>
      </c>
      <c r="P37" s="25">
        <f aca="true" t="shared" si="25" ref="P37:P46">+D37/$D$48</f>
        <v>0.08771851317295466</v>
      </c>
      <c r="Q37" s="26">
        <f aca="true" t="shared" si="26" ref="Q37:Q46">+E37/$E$48</f>
        <v>0.0017980843885047131</v>
      </c>
      <c r="R37" s="25">
        <f aca="true" t="shared" si="27" ref="R37:R46">+F37/$F$48</f>
        <v>0</v>
      </c>
      <c r="S37" s="25">
        <f aca="true" t="shared" si="28" ref="S37:S46">+G37/$G$48</f>
        <v>0</v>
      </c>
      <c r="T37" s="25">
        <f aca="true" t="shared" si="29" ref="T37:T46">+H37/$H$48</f>
        <v>0.09055133603557515</v>
      </c>
      <c r="U37" s="27">
        <f aca="true" t="shared" si="30" ref="U37:U46">+I37/$I$48</f>
        <v>0.0015892036370040645</v>
      </c>
    </row>
    <row r="38" spans="1:21" s="52" customFormat="1" ht="15.75" customHeight="1">
      <c r="A38" s="20" t="str">
        <f t="shared" si="17"/>
        <v>Berkshire Hathaway Group (Sun)</v>
      </c>
      <c r="B38" s="21">
        <v>0</v>
      </c>
      <c r="C38" s="21">
        <v>0</v>
      </c>
      <c r="D38" s="21">
        <v>14106</v>
      </c>
      <c r="E38" s="22">
        <f t="shared" si="18"/>
        <v>14106</v>
      </c>
      <c r="F38" s="21">
        <v>0</v>
      </c>
      <c r="G38" s="21">
        <v>0</v>
      </c>
      <c r="H38" s="21">
        <v>11917</v>
      </c>
      <c r="I38" s="22">
        <f>+H38+G38+F38</f>
        <v>11917</v>
      </c>
      <c r="J38" s="78">
        <f t="shared" si="19"/>
        <v>0</v>
      </c>
      <c r="K38" s="25">
        <f t="shared" si="20"/>
        <v>0</v>
      </c>
      <c r="L38" s="25">
        <f t="shared" si="21"/>
        <v>-0.15518219197504607</v>
      </c>
      <c r="M38" s="26">
        <f t="shared" si="22"/>
        <v>-0.15518219197504607</v>
      </c>
      <c r="N38" s="25">
        <f t="shared" si="23"/>
        <v>0</v>
      </c>
      <c r="O38" s="25">
        <f t="shared" si="24"/>
        <v>0</v>
      </c>
      <c r="P38" s="25">
        <f t="shared" si="25"/>
        <v>0.49409263402504516</v>
      </c>
      <c r="Q38" s="26">
        <f t="shared" si="26"/>
        <v>0.010128081514148644</v>
      </c>
      <c r="R38" s="25">
        <f t="shared" si="27"/>
        <v>0</v>
      </c>
      <c r="S38" s="25">
        <f t="shared" si="28"/>
        <v>0</v>
      </c>
      <c r="T38" s="25">
        <f t="shared" si="29"/>
        <v>0.4689701310456102</v>
      </c>
      <c r="U38" s="27">
        <f t="shared" si="30"/>
        <v>0.008230569205639911</v>
      </c>
    </row>
    <row r="39" spans="1:21" s="52" customFormat="1" ht="15.75" customHeight="1">
      <c r="A39" s="20" t="str">
        <f t="shared" si="17"/>
        <v>Canada Life</v>
      </c>
      <c r="B39" s="21">
        <v>19</v>
      </c>
      <c r="C39" s="21">
        <v>0</v>
      </c>
      <c r="D39" s="21">
        <v>0</v>
      </c>
      <c r="E39" s="22">
        <f t="shared" si="18"/>
        <v>19</v>
      </c>
      <c r="F39" s="21">
        <v>11</v>
      </c>
      <c r="G39" s="21">
        <v>0</v>
      </c>
      <c r="H39" s="21">
        <v>0</v>
      </c>
      <c r="I39" s="22">
        <f>+H39+G39+F39</f>
        <v>11</v>
      </c>
      <c r="J39" s="78">
        <f t="shared" si="19"/>
        <v>-0.42105263157894735</v>
      </c>
      <c r="K39" s="25">
        <f t="shared" si="20"/>
        <v>0</v>
      </c>
      <c r="L39" s="25">
        <f t="shared" si="21"/>
        <v>0</v>
      </c>
      <c r="M39" s="26">
        <f t="shared" si="22"/>
        <v>-0.42105263157894735</v>
      </c>
      <c r="N39" s="25">
        <f t="shared" si="23"/>
        <v>1.4528737460361399E-05</v>
      </c>
      <c r="O39" s="25">
        <f t="shared" si="24"/>
        <v>0</v>
      </c>
      <c r="P39" s="25">
        <f t="shared" si="25"/>
        <v>0</v>
      </c>
      <c r="Q39" s="26">
        <f t="shared" si="26"/>
        <v>1.3641964325026529E-05</v>
      </c>
      <c r="R39" s="25">
        <f t="shared" si="27"/>
        <v>7.734642691149388E-06</v>
      </c>
      <c r="S39" s="25">
        <f t="shared" si="28"/>
        <v>0</v>
      </c>
      <c r="T39" s="25">
        <f t="shared" si="29"/>
        <v>0</v>
      </c>
      <c r="U39" s="27">
        <f t="shared" si="30"/>
        <v>7.597235987416214E-06</v>
      </c>
    </row>
    <row r="40" spans="1:21" s="52" customFormat="1" ht="15.75" customHeight="1">
      <c r="A40" s="20" t="str">
        <f t="shared" si="17"/>
        <v>Employers Re Corp.</v>
      </c>
      <c r="B40" s="21">
        <v>52179</v>
      </c>
      <c r="C40" s="21">
        <v>0</v>
      </c>
      <c r="D40" s="21">
        <v>0</v>
      </c>
      <c r="E40" s="22">
        <f t="shared" si="18"/>
        <v>52179</v>
      </c>
      <c r="F40" s="21">
        <v>47287</v>
      </c>
      <c r="G40" s="21">
        <v>0</v>
      </c>
      <c r="H40" s="21">
        <v>0</v>
      </c>
      <c r="I40" s="22">
        <f>+H40+G40+F40</f>
        <v>47287</v>
      </c>
      <c r="J40" s="78">
        <f t="shared" si="19"/>
        <v>-0.09375419229958412</v>
      </c>
      <c r="K40" s="25">
        <f t="shared" si="20"/>
        <v>0</v>
      </c>
      <c r="L40" s="25">
        <f t="shared" si="21"/>
        <v>0</v>
      </c>
      <c r="M40" s="26">
        <f t="shared" si="22"/>
        <v>-0.09375419229958412</v>
      </c>
      <c r="N40" s="25">
        <f t="shared" si="23"/>
        <v>0.03989973641811565</v>
      </c>
      <c r="O40" s="25">
        <f t="shared" si="24"/>
        <v>0</v>
      </c>
      <c r="P40" s="25">
        <f t="shared" si="25"/>
        <v>0</v>
      </c>
      <c r="Q40" s="26">
        <f t="shared" si="26"/>
        <v>0.0374644240271347</v>
      </c>
      <c r="R40" s="25">
        <f t="shared" si="27"/>
        <v>0.03324982263058011</v>
      </c>
      <c r="S40" s="25">
        <f t="shared" si="28"/>
        <v>0</v>
      </c>
      <c r="T40" s="25">
        <f t="shared" si="29"/>
        <v>0</v>
      </c>
      <c r="U40" s="27">
        <f t="shared" si="30"/>
        <v>0.03265913619426823</v>
      </c>
    </row>
    <row r="41" spans="1:21" s="52" customFormat="1" ht="15.75" customHeight="1">
      <c r="A41" s="20" t="str">
        <f t="shared" si="17"/>
        <v>General Re Life</v>
      </c>
      <c r="B41" s="21">
        <v>154</v>
      </c>
      <c r="C41" s="21">
        <v>0</v>
      </c>
      <c r="D41" s="21">
        <v>0</v>
      </c>
      <c r="E41" s="22">
        <f t="shared" si="18"/>
        <v>154</v>
      </c>
      <c r="F41" s="21">
        <v>142</v>
      </c>
      <c r="G41" s="21">
        <v>0</v>
      </c>
      <c r="H41" s="21">
        <v>0</v>
      </c>
      <c r="I41" s="22">
        <f aca="true" t="shared" si="31" ref="I41:I47">+H41+G41+F41</f>
        <v>142</v>
      </c>
      <c r="J41" s="78">
        <f t="shared" si="19"/>
        <v>-0.07792207792207792</v>
      </c>
      <c r="K41" s="25">
        <f t="shared" si="20"/>
        <v>0</v>
      </c>
      <c r="L41" s="25">
        <f t="shared" si="21"/>
        <v>0</v>
      </c>
      <c r="M41" s="26">
        <f t="shared" si="22"/>
        <v>-0.07792207792207792</v>
      </c>
      <c r="N41" s="25">
        <f t="shared" si="23"/>
        <v>0.00011775924046819239</v>
      </c>
      <c r="O41" s="25">
        <f t="shared" si="24"/>
        <v>0</v>
      </c>
      <c r="P41" s="25">
        <f t="shared" si="25"/>
        <v>0</v>
      </c>
      <c r="Q41" s="26">
        <f t="shared" si="26"/>
        <v>0.00011057171084495188</v>
      </c>
      <c r="R41" s="25">
        <f t="shared" si="27"/>
        <v>9.984720564938302E-05</v>
      </c>
      <c r="S41" s="25">
        <f t="shared" si="28"/>
        <v>0</v>
      </c>
      <c r="T41" s="25">
        <f t="shared" si="29"/>
        <v>0</v>
      </c>
      <c r="U41" s="27">
        <f t="shared" si="30"/>
        <v>9.807341001937295E-05</v>
      </c>
    </row>
    <row r="42" spans="1:21" s="52" customFormat="1" ht="15.75" customHeight="1">
      <c r="A42" s="20" t="str">
        <f aca="true" t="shared" si="32" ref="A42:A47">+A17</f>
        <v>Munich Re (Canada)</v>
      </c>
      <c r="B42" s="21">
        <v>452097</v>
      </c>
      <c r="C42" s="21">
        <v>56117</v>
      </c>
      <c r="D42" s="21">
        <v>0</v>
      </c>
      <c r="E42" s="22">
        <f aca="true" t="shared" si="33" ref="E42:E47">+D42+C42+B42</f>
        <v>508214</v>
      </c>
      <c r="F42" s="21">
        <v>517263</v>
      </c>
      <c r="G42" s="21">
        <v>0</v>
      </c>
      <c r="H42" s="21">
        <v>0</v>
      </c>
      <c r="I42" s="22">
        <f t="shared" si="31"/>
        <v>517263</v>
      </c>
      <c r="J42" s="78">
        <f t="shared" si="19"/>
        <v>0.14414163332205257</v>
      </c>
      <c r="K42" s="25">
        <f t="shared" si="20"/>
        <v>-1</v>
      </c>
      <c r="L42" s="25">
        <f t="shared" si="21"/>
        <v>0</v>
      </c>
      <c r="M42" s="26">
        <f t="shared" si="22"/>
        <v>0.017805491387486373</v>
      </c>
      <c r="N42" s="25">
        <f t="shared" si="23"/>
        <v>0.3457051905061583</v>
      </c>
      <c r="O42" s="25">
        <f t="shared" si="24"/>
        <v>0.9939425069519474</v>
      </c>
      <c r="P42" s="25">
        <f t="shared" si="25"/>
        <v>0</v>
      </c>
      <c r="Q42" s="26">
        <f t="shared" si="26"/>
        <v>0.36489669776205436</v>
      </c>
      <c r="R42" s="25">
        <f t="shared" si="27"/>
        <v>0.3637131347592733</v>
      </c>
      <c r="S42" s="25">
        <f t="shared" si="28"/>
        <v>0</v>
      </c>
      <c r="T42" s="25">
        <f t="shared" si="29"/>
        <v>0</v>
      </c>
      <c r="U42" s="27">
        <f t="shared" si="30"/>
        <v>0.357251734414443</v>
      </c>
    </row>
    <row r="43" spans="1:21" s="52" customFormat="1" ht="15.75" customHeight="1">
      <c r="A43" s="20" t="str">
        <f t="shared" si="32"/>
        <v>Optimum Re (Canada)</v>
      </c>
      <c r="B43" s="21">
        <f>27460+9418</f>
        <v>36878</v>
      </c>
      <c r="C43" s="21">
        <v>342</v>
      </c>
      <c r="D43" s="21">
        <v>0</v>
      </c>
      <c r="E43" s="22">
        <f t="shared" si="33"/>
        <v>37220</v>
      </c>
      <c r="F43" s="21">
        <f>32339+9052</f>
        <v>41391</v>
      </c>
      <c r="G43" s="21">
        <f>277+34</f>
        <v>311</v>
      </c>
      <c r="H43" s="21">
        <v>0</v>
      </c>
      <c r="I43" s="22">
        <f t="shared" si="31"/>
        <v>41702</v>
      </c>
      <c r="J43" s="78">
        <f t="shared" si="19"/>
        <v>0.12237648462497966</v>
      </c>
      <c r="K43" s="25">
        <f t="shared" si="20"/>
        <v>-0.09064327485380116</v>
      </c>
      <c r="L43" s="25">
        <f t="shared" si="21"/>
        <v>0</v>
      </c>
      <c r="M43" s="26">
        <f t="shared" si="22"/>
        <v>0.12041912950026867</v>
      </c>
      <c r="N43" s="25">
        <f t="shared" si="23"/>
        <v>0.028199514740168824</v>
      </c>
      <c r="O43" s="25">
        <f t="shared" si="24"/>
        <v>0.0060574930480525695</v>
      </c>
      <c r="P43" s="25">
        <f t="shared" si="25"/>
        <v>0</v>
      </c>
      <c r="Q43" s="26">
        <f t="shared" si="26"/>
        <v>0.026723890114604604</v>
      </c>
      <c r="R43" s="25">
        <f t="shared" si="27"/>
        <v>0.02910405414812403</v>
      </c>
      <c r="S43" s="25">
        <f t="shared" si="28"/>
        <v>1</v>
      </c>
      <c r="T43" s="25">
        <f t="shared" si="29"/>
        <v>0</v>
      </c>
      <c r="U43" s="27">
        <f t="shared" si="30"/>
        <v>0.028801812286111908</v>
      </c>
    </row>
    <row r="44" spans="1:21" s="52" customFormat="1" ht="15.75" customHeight="1">
      <c r="A44" s="20" t="str">
        <f t="shared" si="32"/>
        <v>Pacific Life</v>
      </c>
      <c r="B44" s="21">
        <v>0</v>
      </c>
      <c r="C44" s="21">
        <v>0</v>
      </c>
      <c r="D44" s="21">
        <v>9048</v>
      </c>
      <c r="E44" s="22">
        <f t="shared" si="33"/>
        <v>9048</v>
      </c>
      <c r="F44" s="21">
        <v>0</v>
      </c>
      <c r="G44" s="21">
        <v>0</v>
      </c>
      <c r="H44" s="21">
        <v>8433</v>
      </c>
      <c r="I44" s="22">
        <f t="shared" si="31"/>
        <v>8433</v>
      </c>
      <c r="J44" s="78">
        <f t="shared" si="19"/>
        <v>0</v>
      </c>
      <c r="K44" s="25">
        <f t="shared" si="20"/>
        <v>0</v>
      </c>
      <c r="L44" s="25">
        <f t="shared" si="21"/>
        <v>-0.0679708222811671</v>
      </c>
      <c r="M44" s="26">
        <f t="shared" si="22"/>
        <v>-0.0679708222811671</v>
      </c>
      <c r="N44" s="25">
        <f t="shared" si="23"/>
        <v>0</v>
      </c>
      <c r="O44" s="25">
        <f t="shared" si="24"/>
        <v>0</v>
      </c>
      <c r="P44" s="25">
        <f t="shared" si="25"/>
        <v>0.31692543262857004</v>
      </c>
      <c r="Q44" s="26">
        <f t="shared" si="26"/>
        <v>0.006496447011202108</v>
      </c>
      <c r="R44" s="25">
        <f t="shared" si="27"/>
        <v>0</v>
      </c>
      <c r="S44" s="25">
        <f t="shared" si="28"/>
        <v>0</v>
      </c>
      <c r="T44" s="25">
        <f t="shared" si="29"/>
        <v>0.3318641533194286</v>
      </c>
      <c r="U44" s="27">
        <f t="shared" si="30"/>
        <v>0.005824317371080085</v>
      </c>
    </row>
    <row r="45" spans="1:21" s="52" customFormat="1" ht="15.75" customHeight="1">
      <c r="A45" s="20" t="str">
        <f t="shared" si="32"/>
        <v>RGA Re (Canada)</v>
      </c>
      <c r="B45" s="21">
        <v>341742</v>
      </c>
      <c r="C45" s="21">
        <v>0</v>
      </c>
      <c r="D45" s="21">
        <v>2891</v>
      </c>
      <c r="E45" s="22">
        <f t="shared" si="33"/>
        <v>344633</v>
      </c>
      <c r="F45" s="21">
        <v>371512</v>
      </c>
      <c r="G45" s="21">
        <v>0</v>
      </c>
      <c r="H45" s="21">
        <v>2760</v>
      </c>
      <c r="I45" s="22">
        <f t="shared" si="31"/>
        <v>374272</v>
      </c>
      <c r="J45" s="78">
        <f t="shared" si="19"/>
        <v>0.0871125000731546</v>
      </c>
      <c r="K45" s="25">
        <f t="shared" si="20"/>
        <v>0</v>
      </c>
      <c r="L45" s="25">
        <f t="shared" si="21"/>
        <v>-0.04531304047042546</v>
      </c>
      <c r="M45" s="26">
        <f t="shared" si="22"/>
        <v>0.08600163072021541</v>
      </c>
      <c r="N45" s="25">
        <f t="shared" si="23"/>
        <v>0.26131998932520134</v>
      </c>
      <c r="O45" s="25">
        <f t="shared" si="24"/>
        <v>0</v>
      </c>
      <c r="P45" s="25">
        <f t="shared" si="25"/>
        <v>0.10126342017343014</v>
      </c>
      <c r="Q45" s="26">
        <f t="shared" si="26"/>
        <v>0.24744584690667726</v>
      </c>
      <c r="R45" s="25">
        <f t="shared" si="27"/>
        <v>0.26122841595220836</v>
      </c>
      <c r="S45" s="25">
        <f t="shared" si="28"/>
        <v>0</v>
      </c>
      <c r="T45" s="25">
        <f t="shared" si="29"/>
        <v>0.1086143795993861</v>
      </c>
      <c r="U45" s="27">
        <f t="shared" si="30"/>
        <v>0.25849388249838556</v>
      </c>
    </row>
    <row r="46" spans="1:21" s="52" customFormat="1" ht="15.75" customHeight="1">
      <c r="A46" s="20" t="str">
        <f t="shared" si="32"/>
        <v>SCOR Global Life (Canada)</v>
      </c>
      <c r="B46" s="21">
        <v>38477</v>
      </c>
      <c r="C46" s="21">
        <v>0</v>
      </c>
      <c r="D46" s="21">
        <v>0</v>
      </c>
      <c r="E46" s="22">
        <f t="shared" si="33"/>
        <v>38477</v>
      </c>
      <c r="F46" s="21">
        <v>50146</v>
      </c>
      <c r="G46" s="21">
        <v>0</v>
      </c>
      <c r="H46" s="21">
        <v>0</v>
      </c>
      <c r="I46" s="22">
        <f t="shared" si="31"/>
        <v>50146</v>
      </c>
      <c r="J46" s="78">
        <f t="shared" si="19"/>
        <v>0.30327208462198196</v>
      </c>
      <c r="K46" s="25">
        <f t="shared" si="20"/>
        <v>0</v>
      </c>
      <c r="L46" s="25">
        <f t="shared" si="21"/>
        <v>0</v>
      </c>
      <c r="M46" s="26">
        <f t="shared" si="22"/>
        <v>0.30327208462198196</v>
      </c>
      <c r="N46" s="25">
        <f t="shared" si="23"/>
        <v>0.02942222269801713</v>
      </c>
      <c r="O46" s="25">
        <f t="shared" si="24"/>
        <v>0</v>
      </c>
      <c r="P46" s="25">
        <f t="shared" si="25"/>
        <v>0</v>
      </c>
      <c r="Q46" s="26">
        <f t="shared" si="26"/>
        <v>0.027626413754423464</v>
      </c>
      <c r="R46" s="25">
        <f t="shared" si="27"/>
        <v>0.035260126580943386</v>
      </c>
      <c r="S46" s="25">
        <f t="shared" si="28"/>
        <v>0</v>
      </c>
      <c r="T46" s="25">
        <f t="shared" si="29"/>
        <v>0</v>
      </c>
      <c r="U46" s="27">
        <f t="shared" si="30"/>
        <v>0.03463372689317941</v>
      </c>
    </row>
    <row r="47" spans="1:21" s="52" customFormat="1" ht="15.75" customHeight="1" thickBot="1">
      <c r="A47" s="20" t="str">
        <f t="shared" si="32"/>
        <v>Swiss Re </v>
      </c>
      <c r="B47" s="21">
        <v>361047</v>
      </c>
      <c r="C47" s="21">
        <v>0</v>
      </c>
      <c r="D47" s="21">
        <v>0</v>
      </c>
      <c r="E47" s="22">
        <f t="shared" si="33"/>
        <v>361047</v>
      </c>
      <c r="F47" s="21">
        <v>364514</v>
      </c>
      <c r="G47" s="21">
        <v>0</v>
      </c>
      <c r="H47" s="21">
        <v>0</v>
      </c>
      <c r="I47" s="22">
        <f t="shared" si="31"/>
        <v>364514</v>
      </c>
      <c r="J47" s="78">
        <f aca="true" t="shared" si="34" ref="J47:M48">IF(+B47&gt;0,(+F47-B47)/B47,0)</f>
        <v>0.009602627912709426</v>
      </c>
      <c r="K47" s="80">
        <f t="shared" si="34"/>
        <v>0</v>
      </c>
      <c r="L47" s="80">
        <f t="shared" si="34"/>
        <v>0</v>
      </c>
      <c r="M47" s="26">
        <f t="shared" si="34"/>
        <v>0.009602627912709426</v>
      </c>
      <c r="N47" s="25">
        <f>+B47/$B$48</f>
        <v>0.27608195125532115</v>
      </c>
      <c r="O47" s="25">
        <f>+C47/$C$48</f>
        <v>0</v>
      </c>
      <c r="P47" s="25">
        <f>+D47/$D$48</f>
        <v>0</v>
      </c>
      <c r="Q47" s="26">
        <f>+E47/$E$48</f>
        <v>0.25923106808725543</v>
      </c>
      <c r="R47" s="25">
        <f>+F47/$F$48</f>
        <v>0.2563077769019662</v>
      </c>
      <c r="S47" s="25">
        <f>+G47/$G$48</f>
        <v>0</v>
      </c>
      <c r="T47" s="25">
        <f>+H47/$H$48</f>
        <v>0</v>
      </c>
      <c r="U47" s="27">
        <f>+I47/$I$48</f>
        <v>0.25175444351973036</v>
      </c>
    </row>
    <row r="48" spans="1:21" ht="15.75" customHeight="1" thickBot="1">
      <c r="A48" s="6" t="s">
        <v>10</v>
      </c>
      <c r="B48" s="7">
        <f aca="true" t="shared" si="35" ref="B48:I48">SUM(B36:B47)</f>
        <v>1307753</v>
      </c>
      <c r="C48" s="7">
        <f t="shared" si="35"/>
        <v>56459</v>
      </c>
      <c r="D48" s="7">
        <f t="shared" si="35"/>
        <v>28549.30235467744</v>
      </c>
      <c r="E48" s="8">
        <f t="shared" si="35"/>
        <v>1392761.3023546776</v>
      </c>
      <c r="F48" s="7">
        <f t="shared" si="35"/>
        <v>1422173</v>
      </c>
      <c r="G48" s="7">
        <f t="shared" si="35"/>
        <v>311</v>
      </c>
      <c r="H48" s="7">
        <f t="shared" si="35"/>
        <v>25411</v>
      </c>
      <c r="I48" s="8">
        <f t="shared" si="35"/>
        <v>1447895</v>
      </c>
      <c r="J48" s="88">
        <f t="shared" si="34"/>
        <v>0.08749358632708164</v>
      </c>
      <c r="K48" s="88">
        <f t="shared" si="34"/>
        <v>-0.994491577959227</v>
      </c>
      <c r="L48" s="88">
        <f t="shared" si="34"/>
        <v>-0.1099257108173527</v>
      </c>
      <c r="M48" s="85">
        <f t="shared" si="34"/>
        <v>0.03958589138864672</v>
      </c>
      <c r="N48" s="10">
        <f aca="true" t="shared" si="36" ref="N48:U48">SUM(N36:N47)</f>
        <v>1</v>
      </c>
      <c r="O48" s="10">
        <f t="shared" si="36"/>
        <v>1</v>
      </c>
      <c r="P48" s="10">
        <f t="shared" si="36"/>
        <v>1</v>
      </c>
      <c r="Q48" s="11">
        <f t="shared" si="36"/>
        <v>0.9999999999999998</v>
      </c>
      <c r="R48" s="10">
        <f t="shared" si="36"/>
        <v>1</v>
      </c>
      <c r="S48" s="10">
        <f t="shared" si="36"/>
        <v>1</v>
      </c>
      <c r="T48" s="10">
        <f t="shared" si="36"/>
        <v>1</v>
      </c>
      <c r="U48" s="13">
        <f t="shared" si="36"/>
        <v>1</v>
      </c>
    </row>
    <row r="49" spans="2:21" ht="15.7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  <c r="O49" s="19"/>
      <c r="P49" s="19"/>
      <c r="Q49" s="19"/>
      <c r="R49" s="19"/>
      <c r="S49" s="19"/>
      <c r="T49" s="19"/>
      <c r="U49" s="19"/>
    </row>
    <row r="50" spans="1:21" ht="15.75" customHeight="1">
      <c r="A50" s="2" t="str">
        <f>+A25</f>
        <v>Canadian Exchange Rate Used: 2011 = 0.979115 and 2012 = 1.003179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>
      <c r="A51" s="1" t="s">
        <v>18</v>
      </c>
      <c r="B51" s="3" t="s">
        <v>18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"/>
      <c r="B53" s="1"/>
      <c r="C53" s="1"/>
      <c r="D53" s="1"/>
      <c r="E53" s="2" t="s">
        <v>12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thickBot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30" t="s">
        <v>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2"/>
      <c r="Q55" s="1"/>
      <c r="R55" s="1"/>
      <c r="S55" s="1"/>
      <c r="T55" s="1"/>
      <c r="U55" s="1"/>
    </row>
    <row r="56" spans="1:21" ht="15.75" customHeight="1">
      <c r="A56" s="37"/>
      <c r="B56" s="34" t="s">
        <v>24</v>
      </c>
      <c r="C56" s="34"/>
      <c r="D56" s="34"/>
      <c r="E56" s="38"/>
      <c r="F56" s="34" t="s">
        <v>62</v>
      </c>
      <c r="G56" s="34"/>
      <c r="H56" s="34"/>
      <c r="I56" s="38"/>
      <c r="J56" s="34" t="s">
        <v>25</v>
      </c>
      <c r="K56" s="34"/>
      <c r="L56" s="34"/>
      <c r="M56" s="36"/>
      <c r="Q56" s="1"/>
      <c r="R56" s="1"/>
      <c r="S56" s="1"/>
      <c r="T56" s="1"/>
      <c r="U56" s="1"/>
    </row>
    <row r="57" spans="1:13" ht="15.75" customHeight="1">
      <c r="A57" s="37"/>
      <c r="B57" s="34"/>
      <c r="C57" s="34">
        <f>+C33</f>
        <v>2011</v>
      </c>
      <c r="D57" s="34"/>
      <c r="E57" s="38"/>
      <c r="F57" s="34"/>
      <c r="G57" s="34">
        <f>+G33</f>
        <v>2012</v>
      </c>
      <c r="H57" s="34"/>
      <c r="I57" s="38"/>
      <c r="J57" s="34"/>
      <c r="K57" s="34">
        <f>+G57</f>
        <v>2012</v>
      </c>
      <c r="L57" s="34"/>
      <c r="M57" s="36"/>
    </row>
    <row r="58" spans="1:13" ht="15.75" customHeight="1" thickBot="1">
      <c r="A58" s="40" t="s">
        <v>1</v>
      </c>
      <c r="B58" s="43" t="s">
        <v>2</v>
      </c>
      <c r="C58" s="43" t="s">
        <v>3</v>
      </c>
      <c r="D58" s="43" t="s">
        <v>4</v>
      </c>
      <c r="E58" s="44" t="s">
        <v>5</v>
      </c>
      <c r="F58" s="43" t="s">
        <v>2</v>
      </c>
      <c r="G58" s="43" t="s">
        <v>3</v>
      </c>
      <c r="H58" s="43" t="s">
        <v>4</v>
      </c>
      <c r="I58" s="44" t="s">
        <v>5</v>
      </c>
      <c r="J58" s="43" t="s">
        <v>2</v>
      </c>
      <c r="K58" s="43" t="s">
        <v>3</v>
      </c>
      <c r="L58" s="43" t="s">
        <v>4</v>
      </c>
      <c r="M58" s="46" t="s">
        <v>5</v>
      </c>
    </row>
    <row r="59" spans="1:13" ht="15.75" customHeight="1" thickTop="1">
      <c r="A59" s="20"/>
      <c r="B59" s="53"/>
      <c r="C59" s="53"/>
      <c r="D59" s="53"/>
      <c r="E59" s="54"/>
      <c r="F59" s="53"/>
      <c r="G59" s="53"/>
      <c r="H59" s="53"/>
      <c r="I59" s="54"/>
      <c r="J59" s="53"/>
      <c r="K59" s="53"/>
      <c r="L59" s="53"/>
      <c r="M59" s="55"/>
    </row>
    <row r="60" spans="1:13" s="52" customFormat="1" ht="15.75" customHeight="1">
      <c r="A60" s="20" t="str">
        <f aca="true" t="shared" si="37" ref="A60:D62">+A36</f>
        <v>Aurigen</v>
      </c>
      <c r="B60" s="21">
        <f t="shared" si="37"/>
        <v>25160</v>
      </c>
      <c r="C60" s="21">
        <f t="shared" si="37"/>
        <v>0</v>
      </c>
      <c r="D60" s="21">
        <f t="shared" si="37"/>
        <v>0</v>
      </c>
      <c r="E60" s="22">
        <f aca="true" t="shared" si="38" ref="E60:E71">+D60+C60+B60</f>
        <v>25160</v>
      </c>
      <c r="F60" s="21">
        <f aca="true" t="shared" si="39" ref="F60:H63">+F11</f>
        <v>7317</v>
      </c>
      <c r="G60" s="21">
        <f t="shared" si="39"/>
        <v>362</v>
      </c>
      <c r="H60" s="21">
        <f t="shared" si="39"/>
        <v>0</v>
      </c>
      <c r="I60" s="22">
        <f aca="true" t="shared" si="40" ref="I60:I71">+H60+G60+F60</f>
        <v>7679</v>
      </c>
      <c r="J60" s="21">
        <f aca="true" t="shared" si="41" ref="J60:L61">+F36</f>
        <v>29907</v>
      </c>
      <c r="K60" s="21">
        <f t="shared" si="41"/>
        <v>0</v>
      </c>
      <c r="L60" s="21">
        <f t="shared" si="41"/>
        <v>0</v>
      </c>
      <c r="M60" s="23">
        <f aca="true" t="shared" si="42" ref="M60:M71">+L60+K60+J60</f>
        <v>29907</v>
      </c>
    </row>
    <row r="61" spans="1:13" s="52" customFormat="1" ht="15.75" customHeight="1">
      <c r="A61" s="20" t="str">
        <f t="shared" si="37"/>
        <v>AXA Equitable</v>
      </c>
      <c r="B61" s="21">
        <f t="shared" si="37"/>
        <v>0</v>
      </c>
      <c r="C61" s="21">
        <f t="shared" si="37"/>
        <v>0</v>
      </c>
      <c r="D61" s="21">
        <f t="shared" si="37"/>
        <v>2504.3023546774384</v>
      </c>
      <c r="E61" s="22">
        <f>+D61+C61+B61</f>
        <v>2504.3023546774384</v>
      </c>
      <c r="F61" s="21">
        <f t="shared" si="39"/>
        <v>0</v>
      </c>
      <c r="G61" s="21">
        <f t="shared" si="39"/>
        <v>0</v>
      </c>
      <c r="H61" s="21">
        <f t="shared" si="39"/>
        <v>71</v>
      </c>
      <c r="I61" s="22">
        <f>+H61+G61+F61</f>
        <v>71</v>
      </c>
      <c r="J61" s="21">
        <f t="shared" si="41"/>
        <v>0</v>
      </c>
      <c r="K61" s="21">
        <f t="shared" si="41"/>
        <v>0</v>
      </c>
      <c r="L61" s="21">
        <f t="shared" si="41"/>
        <v>2301</v>
      </c>
      <c r="M61" s="23">
        <f>+L61+K61+J61</f>
        <v>2301</v>
      </c>
    </row>
    <row r="62" spans="1:13" s="52" customFormat="1" ht="15.75" customHeight="1">
      <c r="A62" s="20" t="str">
        <f t="shared" si="37"/>
        <v>Berkshire Hathaway Group (Sun)</v>
      </c>
      <c r="B62" s="21">
        <f t="shared" si="37"/>
        <v>0</v>
      </c>
      <c r="C62" s="21">
        <f t="shared" si="37"/>
        <v>0</v>
      </c>
      <c r="D62" s="21">
        <f t="shared" si="37"/>
        <v>14106</v>
      </c>
      <c r="E62" s="22">
        <f>+D62+C62+B62</f>
        <v>14106</v>
      </c>
      <c r="F62" s="21">
        <f t="shared" si="39"/>
        <v>0</v>
      </c>
      <c r="G62" s="21">
        <f t="shared" si="39"/>
        <v>0</v>
      </c>
      <c r="H62" s="21">
        <f t="shared" si="39"/>
        <v>438</v>
      </c>
      <c r="I62" s="22">
        <f>+H62+G62+F62</f>
        <v>438</v>
      </c>
      <c r="J62" s="21">
        <f aca="true" t="shared" si="43" ref="J62:L65">+F38</f>
        <v>0</v>
      </c>
      <c r="K62" s="21">
        <f t="shared" si="43"/>
        <v>0</v>
      </c>
      <c r="L62" s="21">
        <f t="shared" si="43"/>
        <v>11917</v>
      </c>
      <c r="M62" s="23">
        <f>+L62+K62+J62</f>
        <v>11917</v>
      </c>
    </row>
    <row r="63" spans="1:13" s="52" customFormat="1" ht="15.75" customHeight="1">
      <c r="A63" s="20" t="str">
        <f>+A39</f>
        <v>Canada Life</v>
      </c>
      <c r="B63" s="21">
        <f aca="true" t="shared" si="44" ref="A63:D65">+B39</f>
        <v>19</v>
      </c>
      <c r="C63" s="21">
        <f t="shared" si="44"/>
        <v>0</v>
      </c>
      <c r="D63" s="21">
        <f t="shared" si="44"/>
        <v>0</v>
      </c>
      <c r="E63" s="22">
        <f t="shared" si="38"/>
        <v>19</v>
      </c>
      <c r="F63" s="21">
        <f t="shared" si="39"/>
        <v>0</v>
      </c>
      <c r="G63" s="21">
        <f aca="true" t="shared" si="45" ref="F63:H65">+G14</f>
        <v>0</v>
      </c>
      <c r="H63" s="21">
        <f t="shared" si="45"/>
        <v>0</v>
      </c>
      <c r="I63" s="22">
        <f t="shared" si="40"/>
        <v>0</v>
      </c>
      <c r="J63" s="21">
        <f t="shared" si="43"/>
        <v>11</v>
      </c>
      <c r="K63" s="21">
        <f t="shared" si="43"/>
        <v>0</v>
      </c>
      <c r="L63" s="21">
        <f t="shared" si="43"/>
        <v>0</v>
      </c>
      <c r="M63" s="23">
        <f t="shared" si="42"/>
        <v>11</v>
      </c>
    </row>
    <row r="64" spans="1:13" s="52" customFormat="1" ht="15.75" customHeight="1">
      <c r="A64" s="20" t="str">
        <f t="shared" si="44"/>
        <v>Employers Re Corp.</v>
      </c>
      <c r="B64" s="21">
        <f t="shared" si="44"/>
        <v>52179</v>
      </c>
      <c r="C64" s="21">
        <f t="shared" si="44"/>
        <v>0</v>
      </c>
      <c r="D64" s="21">
        <f t="shared" si="44"/>
        <v>0</v>
      </c>
      <c r="E64" s="22">
        <f t="shared" si="38"/>
        <v>52179</v>
      </c>
      <c r="F64" s="92">
        <f t="shared" si="45"/>
        <v>0</v>
      </c>
      <c r="G64" s="92">
        <f t="shared" si="45"/>
        <v>0</v>
      </c>
      <c r="H64" s="92">
        <f t="shared" si="45"/>
        <v>0</v>
      </c>
      <c r="I64" s="93">
        <f t="shared" si="40"/>
        <v>0</v>
      </c>
      <c r="J64" s="92">
        <f t="shared" si="43"/>
        <v>47287</v>
      </c>
      <c r="K64" s="92">
        <f t="shared" si="43"/>
        <v>0</v>
      </c>
      <c r="L64" s="92">
        <f t="shared" si="43"/>
        <v>0</v>
      </c>
      <c r="M64" s="23">
        <f t="shared" si="42"/>
        <v>47287</v>
      </c>
    </row>
    <row r="65" spans="1:13" s="52" customFormat="1" ht="15.75" customHeight="1">
      <c r="A65" s="20" t="str">
        <f t="shared" si="44"/>
        <v>General Re Life</v>
      </c>
      <c r="B65" s="21">
        <f t="shared" si="44"/>
        <v>154</v>
      </c>
      <c r="C65" s="21">
        <f t="shared" si="44"/>
        <v>0</v>
      </c>
      <c r="D65" s="21">
        <f t="shared" si="44"/>
        <v>0</v>
      </c>
      <c r="E65" s="22">
        <f t="shared" si="38"/>
        <v>154</v>
      </c>
      <c r="F65" s="21">
        <f t="shared" si="45"/>
        <v>0</v>
      </c>
      <c r="G65" s="21">
        <f t="shared" si="45"/>
        <v>0</v>
      </c>
      <c r="H65" s="21">
        <f t="shared" si="45"/>
        <v>0</v>
      </c>
      <c r="I65" s="22">
        <f t="shared" si="40"/>
        <v>0</v>
      </c>
      <c r="J65" s="21">
        <f t="shared" si="43"/>
        <v>142</v>
      </c>
      <c r="K65" s="21">
        <f t="shared" si="43"/>
        <v>0</v>
      </c>
      <c r="L65" s="21">
        <f t="shared" si="43"/>
        <v>0</v>
      </c>
      <c r="M65" s="23">
        <f t="shared" si="42"/>
        <v>142</v>
      </c>
    </row>
    <row r="66" spans="1:13" s="52" customFormat="1" ht="15.75" customHeight="1">
      <c r="A66" s="20" t="str">
        <f aca="true" t="shared" si="46" ref="A66:D68">+A42</f>
        <v>Munich Re (Canada)</v>
      </c>
      <c r="B66" s="21">
        <f t="shared" si="46"/>
        <v>452097</v>
      </c>
      <c r="C66" s="21">
        <f t="shared" si="46"/>
        <v>56117</v>
      </c>
      <c r="D66" s="21">
        <f t="shared" si="46"/>
        <v>0</v>
      </c>
      <c r="E66" s="22">
        <f t="shared" si="38"/>
        <v>508214</v>
      </c>
      <c r="F66" s="21">
        <f aca="true" t="shared" si="47" ref="F66:H68">+F17</f>
        <v>42439</v>
      </c>
      <c r="G66" s="21">
        <f t="shared" si="47"/>
        <v>386</v>
      </c>
      <c r="H66" s="21">
        <f t="shared" si="47"/>
        <v>0</v>
      </c>
      <c r="I66" s="22">
        <f t="shared" si="40"/>
        <v>42825</v>
      </c>
      <c r="J66" s="21">
        <f aca="true" t="shared" si="48" ref="J66:L67">+F42</f>
        <v>517263</v>
      </c>
      <c r="K66" s="21">
        <f t="shared" si="48"/>
        <v>0</v>
      </c>
      <c r="L66" s="21">
        <f t="shared" si="48"/>
        <v>0</v>
      </c>
      <c r="M66" s="23">
        <f t="shared" si="42"/>
        <v>517263</v>
      </c>
    </row>
    <row r="67" spans="1:13" s="52" customFormat="1" ht="15.75" customHeight="1">
      <c r="A67" s="20" t="str">
        <f t="shared" si="46"/>
        <v>Optimum Re (Canada)</v>
      </c>
      <c r="B67" s="21">
        <f t="shared" si="46"/>
        <v>36878</v>
      </c>
      <c r="C67" s="21">
        <f t="shared" si="46"/>
        <v>342</v>
      </c>
      <c r="D67" s="21">
        <f t="shared" si="46"/>
        <v>0</v>
      </c>
      <c r="E67" s="22">
        <f t="shared" si="38"/>
        <v>37220</v>
      </c>
      <c r="F67" s="21">
        <f t="shared" si="47"/>
        <v>7446</v>
      </c>
      <c r="G67" s="21">
        <f t="shared" si="47"/>
        <v>0</v>
      </c>
      <c r="H67" s="21">
        <f t="shared" si="47"/>
        <v>0</v>
      </c>
      <c r="I67" s="22">
        <f t="shared" si="40"/>
        <v>7446</v>
      </c>
      <c r="J67" s="21">
        <f t="shared" si="48"/>
        <v>41391</v>
      </c>
      <c r="K67" s="21">
        <f t="shared" si="48"/>
        <v>311</v>
      </c>
      <c r="L67" s="21">
        <f t="shared" si="48"/>
        <v>0</v>
      </c>
      <c r="M67" s="23">
        <f t="shared" si="42"/>
        <v>41702</v>
      </c>
    </row>
    <row r="68" spans="1:13" s="52" customFormat="1" ht="15.75" customHeight="1">
      <c r="A68" s="20" t="str">
        <f t="shared" si="46"/>
        <v>Pacific Life</v>
      </c>
      <c r="B68" s="21">
        <f t="shared" si="46"/>
        <v>0</v>
      </c>
      <c r="C68" s="21">
        <f t="shared" si="46"/>
        <v>0</v>
      </c>
      <c r="D68" s="21">
        <f t="shared" si="46"/>
        <v>9048</v>
      </c>
      <c r="E68" s="22">
        <f>+D68+C68+B68</f>
        <v>9048</v>
      </c>
      <c r="F68" s="21">
        <f t="shared" si="47"/>
        <v>0</v>
      </c>
      <c r="G68" s="21">
        <f t="shared" si="47"/>
        <v>0</v>
      </c>
      <c r="H68" s="21">
        <f t="shared" si="47"/>
        <v>374</v>
      </c>
      <c r="I68" s="22">
        <f>+H68+G68+F68</f>
        <v>374</v>
      </c>
      <c r="J68" s="21">
        <f aca="true" t="shared" si="49" ref="J68:L71">+F44</f>
        <v>0</v>
      </c>
      <c r="K68" s="21">
        <f t="shared" si="49"/>
        <v>0</v>
      </c>
      <c r="L68" s="21">
        <f t="shared" si="49"/>
        <v>8433</v>
      </c>
      <c r="M68" s="23">
        <f>+L68+K68+J68</f>
        <v>8433</v>
      </c>
    </row>
    <row r="69" spans="1:13" s="52" customFormat="1" ht="15.75" customHeight="1">
      <c r="A69" s="20" t="str">
        <f aca="true" t="shared" si="50" ref="A69:D71">+A45</f>
        <v>RGA Re (Canada)</v>
      </c>
      <c r="B69" s="21">
        <f t="shared" si="50"/>
        <v>341742</v>
      </c>
      <c r="C69" s="21">
        <f t="shared" si="50"/>
        <v>0</v>
      </c>
      <c r="D69" s="21">
        <f t="shared" si="50"/>
        <v>2891</v>
      </c>
      <c r="E69" s="22">
        <f t="shared" si="38"/>
        <v>344633</v>
      </c>
      <c r="F69" s="21">
        <f aca="true" t="shared" si="51" ref="F69:H71">+F20</f>
        <v>49290</v>
      </c>
      <c r="G69" s="21">
        <f t="shared" si="51"/>
        <v>0</v>
      </c>
      <c r="H69" s="21">
        <f t="shared" si="51"/>
        <v>0</v>
      </c>
      <c r="I69" s="22">
        <f t="shared" si="40"/>
        <v>49290</v>
      </c>
      <c r="J69" s="21">
        <f t="shared" si="49"/>
        <v>371512</v>
      </c>
      <c r="K69" s="21">
        <f t="shared" si="49"/>
        <v>0</v>
      </c>
      <c r="L69" s="21">
        <f t="shared" si="49"/>
        <v>2760</v>
      </c>
      <c r="M69" s="23">
        <f t="shared" si="42"/>
        <v>374272</v>
      </c>
    </row>
    <row r="70" spans="1:13" s="52" customFormat="1" ht="15.75" customHeight="1">
      <c r="A70" s="20" t="str">
        <f t="shared" si="50"/>
        <v>SCOR Global Life (Canada)</v>
      </c>
      <c r="B70" s="21">
        <f t="shared" si="50"/>
        <v>38477</v>
      </c>
      <c r="C70" s="21">
        <f t="shared" si="50"/>
        <v>0</v>
      </c>
      <c r="D70" s="21">
        <f t="shared" si="50"/>
        <v>0</v>
      </c>
      <c r="E70" s="21">
        <f>+E46</f>
        <v>38477</v>
      </c>
      <c r="F70" s="28">
        <f t="shared" si="51"/>
        <v>12867</v>
      </c>
      <c r="G70" s="21">
        <f t="shared" si="51"/>
        <v>0</v>
      </c>
      <c r="H70" s="21">
        <f t="shared" si="51"/>
        <v>0</v>
      </c>
      <c r="I70" s="22">
        <f t="shared" si="40"/>
        <v>12867</v>
      </c>
      <c r="J70" s="21">
        <f t="shared" si="49"/>
        <v>50146</v>
      </c>
      <c r="K70" s="21">
        <f t="shared" si="49"/>
        <v>0</v>
      </c>
      <c r="L70" s="21">
        <f t="shared" si="49"/>
        <v>0</v>
      </c>
      <c r="M70" s="23">
        <f t="shared" si="42"/>
        <v>50146</v>
      </c>
    </row>
    <row r="71" spans="1:13" s="52" customFormat="1" ht="15.75" customHeight="1" thickBot="1">
      <c r="A71" s="20" t="str">
        <f t="shared" si="50"/>
        <v>Swiss Re </v>
      </c>
      <c r="B71" s="21">
        <f t="shared" si="50"/>
        <v>361047</v>
      </c>
      <c r="C71" s="21">
        <f t="shared" si="50"/>
        <v>0</v>
      </c>
      <c r="D71" s="21">
        <f t="shared" si="50"/>
        <v>0</v>
      </c>
      <c r="E71" s="22">
        <f t="shared" si="38"/>
        <v>361047</v>
      </c>
      <c r="F71" s="21">
        <f t="shared" si="51"/>
        <v>29466</v>
      </c>
      <c r="G71" s="21">
        <f t="shared" si="51"/>
        <v>0</v>
      </c>
      <c r="H71" s="21">
        <f t="shared" si="51"/>
        <v>0</v>
      </c>
      <c r="I71" s="22">
        <f t="shared" si="40"/>
        <v>29466</v>
      </c>
      <c r="J71" s="21">
        <f t="shared" si="49"/>
        <v>364514</v>
      </c>
      <c r="K71" s="21">
        <f t="shared" si="49"/>
        <v>0</v>
      </c>
      <c r="L71" s="21">
        <f t="shared" si="49"/>
        <v>0</v>
      </c>
      <c r="M71" s="23">
        <f t="shared" si="42"/>
        <v>364514</v>
      </c>
    </row>
    <row r="72" spans="1:13" ht="15.75" customHeight="1" thickBot="1">
      <c r="A72" s="6" t="s">
        <v>10</v>
      </c>
      <c r="B72" s="7">
        <f aca="true" t="shared" si="52" ref="B72:M72">SUM(B60:B71)</f>
        <v>1307753</v>
      </c>
      <c r="C72" s="7">
        <f t="shared" si="52"/>
        <v>56459</v>
      </c>
      <c r="D72" s="7">
        <f t="shared" si="52"/>
        <v>28549.30235467744</v>
      </c>
      <c r="E72" s="8">
        <f t="shared" si="52"/>
        <v>1392761.3023546776</v>
      </c>
      <c r="F72" s="7">
        <f t="shared" si="52"/>
        <v>148825</v>
      </c>
      <c r="G72" s="7">
        <f t="shared" si="52"/>
        <v>748</v>
      </c>
      <c r="H72" s="7">
        <f t="shared" si="52"/>
        <v>883</v>
      </c>
      <c r="I72" s="7">
        <f t="shared" si="52"/>
        <v>150456</v>
      </c>
      <c r="J72" s="14">
        <f t="shared" si="52"/>
        <v>1422173</v>
      </c>
      <c r="K72" s="7">
        <f t="shared" si="52"/>
        <v>311</v>
      </c>
      <c r="L72" s="7">
        <f t="shared" si="52"/>
        <v>25411</v>
      </c>
      <c r="M72" s="15">
        <f t="shared" si="52"/>
        <v>1447895</v>
      </c>
    </row>
    <row r="73" spans="1:21" ht="15.75" customHeight="1">
      <c r="A73" s="2" t="s">
        <v>18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"/>
      <c r="R73" s="5"/>
      <c r="S73" s="5"/>
      <c r="T73" s="5"/>
      <c r="U73" s="5"/>
    </row>
    <row r="74" spans="1:21" ht="15.75" customHeight="1">
      <c r="A74" s="2" t="str">
        <f>+A50</f>
        <v>Canadian Exchange Rate Used: 2011 = 0.979115 and 2012 = 1.003179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</sheetData>
  <sheetProtection/>
  <mergeCells count="2">
    <mergeCell ref="J7:M7"/>
    <mergeCell ref="J32:M32"/>
  </mergeCells>
  <printOptions/>
  <pageMargins left="0.75" right="0.75" top="1" bottom="1" header="0.5" footer="0.5"/>
  <pageSetup fitToHeight="3" horizontalDpi="600" verticalDpi="600" orientation="landscape" scale="53" r:id="rId1"/>
  <rowBreaks count="1" manualBreakCount="1">
    <brk id="5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tabSelected="1" zoomScalePageLayoutView="0" workbookViewId="0" topLeftCell="A28">
      <selection activeCell="B3" sqref="B3"/>
    </sheetView>
  </sheetViews>
  <sheetFormatPr defaultColWidth="9.140625" defaultRowHeight="15.75" customHeight="1"/>
  <cols>
    <col min="1" max="1" width="33.140625" style="0" customWidth="1"/>
    <col min="2" max="2" width="11.28125" style="0" bestFit="1" customWidth="1"/>
    <col min="3" max="3" width="9.7109375" style="0" customWidth="1"/>
    <col min="5" max="5" width="10.140625" style="0" customWidth="1"/>
    <col min="6" max="6" width="9.7109375" style="0" customWidth="1"/>
    <col min="7" max="7" width="10.00390625" style="0" customWidth="1"/>
    <col min="8" max="8" width="12.28125" style="0" customWidth="1"/>
    <col min="9" max="9" width="9.8515625" style="0" customWidth="1"/>
    <col min="10" max="10" width="12.28125" style="0" customWidth="1"/>
    <col min="12" max="12" width="10.7109375" style="0" customWidth="1"/>
    <col min="15" max="15" width="9.8515625" style="0" customWidth="1"/>
    <col min="21" max="21" width="11.28125" style="0" customWidth="1"/>
    <col min="22" max="23" width="9.7109375" style="0" bestFit="1" customWidth="1"/>
  </cols>
  <sheetData>
    <row r="1" spans="1:23" ht="15.75" customHeight="1">
      <c r="A1" s="1" t="s">
        <v>13</v>
      </c>
      <c r="B1" s="51">
        <f>+canord!B27</f>
        <v>41369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customHeight="1">
      <c r="A3" s="1"/>
      <c r="B3" s="2" t="s">
        <v>64</v>
      </c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8" ht="15.75" customHeight="1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74"/>
    </row>
    <row r="6" spans="1:18" ht="15.75" customHeight="1">
      <c r="A6" s="37"/>
      <c r="B6" s="34"/>
      <c r="C6" s="34"/>
      <c r="D6" s="34" t="s">
        <v>59</v>
      </c>
      <c r="E6" s="34"/>
      <c r="F6" s="34"/>
      <c r="G6" s="34"/>
      <c r="H6" s="34"/>
      <c r="I6" s="34"/>
      <c r="J6" s="35"/>
      <c r="K6" s="34"/>
      <c r="L6" s="34" t="s">
        <v>42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v>2011</v>
      </c>
      <c r="D7" s="34"/>
      <c r="E7" s="38"/>
      <c r="F7" s="34"/>
      <c r="G7" s="34">
        <v>2012</v>
      </c>
      <c r="H7" s="34"/>
      <c r="I7" s="34"/>
      <c r="J7" s="39" t="s">
        <v>6</v>
      </c>
      <c r="K7" s="34"/>
      <c r="L7" s="34">
        <f>+C7</f>
        <v>2011</v>
      </c>
      <c r="M7" s="34"/>
      <c r="N7" s="38"/>
      <c r="O7" s="34"/>
      <c r="P7" s="34">
        <f>+G7</f>
        <v>2012</v>
      </c>
      <c r="Q7" s="34"/>
      <c r="R7" s="49"/>
    </row>
    <row r="8" spans="1:18" ht="15.75" customHeight="1" thickBot="1">
      <c r="A8" s="40" t="s">
        <v>1</v>
      </c>
      <c r="B8" s="43" t="s">
        <v>52</v>
      </c>
      <c r="C8" s="43" t="s">
        <v>51</v>
      </c>
      <c r="D8" s="43" t="s">
        <v>37</v>
      </c>
      <c r="E8" s="44" t="s">
        <v>5</v>
      </c>
      <c r="F8" s="43" t="s">
        <v>52</v>
      </c>
      <c r="G8" s="43" t="s">
        <v>51</v>
      </c>
      <c r="H8" s="43" t="s">
        <v>37</v>
      </c>
      <c r="I8" s="43" t="s">
        <v>5</v>
      </c>
      <c r="J8" s="45" t="s">
        <v>7</v>
      </c>
      <c r="K8" s="43" t="s">
        <v>52</v>
      </c>
      <c r="L8" s="43" t="s">
        <v>51</v>
      </c>
      <c r="M8" s="43" t="s">
        <v>37</v>
      </c>
      <c r="N8" s="44" t="s">
        <v>5</v>
      </c>
      <c r="O8" s="43" t="s">
        <v>52</v>
      </c>
      <c r="P8" s="43" t="s">
        <v>51</v>
      </c>
      <c r="Q8" s="43" t="s">
        <v>37</v>
      </c>
      <c r="R8" s="50" t="s">
        <v>5</v>
      </c>
    </row>
    <row r="9" spans="1:18" ht="15.75" customHeight="1" thickTop="1">
      <c r="A9" s="20"/>
      <c r="B9" s="53"/>
      <c r="C9" s="53"/>
      <c r="D9" s="53"/>
      <c r="E9" s="53"/>
      <c r="F9" s="81"/>
      <c r="G9" s="53"/>
      <c r="H9" s="53"/>
      <c r="I9" s="53"/>
      <c r="J9" s="62"/>
      <c r="K9" s="53"/>
      <c r="L9" s="53"/>
      <c r="M9" s="53"/>
      <c r="N9" s="54"/>
      <c r="O9" s="53"/>
      <c r="P9" s="53"/>
      <c r="Q9" s="53"/>
      <c r="R9" s="65"/>
    </row>
    <row r="10" spans="1:18" ht="15.75" customHeight="1">
      <c r="A10" s="20" t="s">
        <v>55</v>
      </c>
      <c r="B10" s="90">
        <v>0</v>
      </c>
      <c r="C10" s="91">
        <v>0</v>
      </c>
      <c r="D10" s="91">
        <v>0</v>
      </c>
      <c r="E10" s="21">
        <f>+C10+B10+D10</f>
        <v>0</v>
      </c>
      <c r="F10" s="90">
        <v>0</v>
      </c>
      <c r="G10" s="91">
        <v>0</v>
      </c>
      <c r="H10" s="91">
        <v>0</v>
      </c>
      <c r="I10" s="21">
        <f>+G10+F10+H10</f>
        <v>0</v>
      </c>
      <c r="J10" s="24">
        <f aca="true" t="shared" si="0" ref="J10:J15">IF(+E10&gt;0,(+I10-E10)/E10,0)</f>
        <v>0</v>
      </c>
      <c r="K10" s="25">
        <f>IF(B$23&gt;0,B10/B$23,0)</f>
        <v>0</v>
      </c>
      <c r="L10" s="25">
        <f>IF(C$23&gt;0,C10/C$23,0)</f>
        <v>0</v>
      </c>
      <c r="M10" s="25">
        <f>+D10/$D$23</f>
        <v>0</v>
      </c>
      <c r="N10" s="26">
        <f>+E10/$E$23</f>
        <v>0</v>
      </c>
      <c r="O10" s="25">
        <f>+F10/$F$23</f>
        <v>0</v>
      </c>
      <c r="P10" s="25">
        <f>IF(G$23&gt;0,G10/G$23,0)</f>
        <v>0</v>
      </c>
      <c r="Q10" s="25">
        <f>+H10/$H$23</f>
        <v>0</v>
      </c>
      <c r="R10" s="29">
        <f>+I10/$I$23</f>
        <v>0</v>
      </c>
    </row>
    <row r="11" spans="1:23" s="52" customFormat="1" ht="15.75" customHeight="1">
      <c r="A11" s="20" t="s">
        <v>27</v>
      </c>
      <c r="B11" s="90">
        <v>0</v>
      </c>
      <c r="C11" s="91">
        <v>0</v>
      </c>
      <c r="D11" s="91">
        <v>0</v>
      </c>
      <c r="E11" s="21">
        <f>+C11+B11+D11</f>
        <v>0</v>
      </c>
      <c r="F11" s="90">
        <v>0</v>
      </c>
      <c r="G11" s="91">
        <v>0</v>
      </c>
      <c r="H11" s="91">
        <v>0</v>
      </c>
      <c r="I11" s="21">
        <f>+G11+F11+H11</f>
        <v>0</v>
      </c>
      <c r="J11" s="24">
        <f t="shared" si="0"/>
        <v>0</v>
      </c>
      <c r="K11" s="25">
        <f aca="true" t="shared" si="1" ref="K11:K21">IF(B$23&gt;0,B11/B$23,0)</f>
        <v>0</v>
      </c>
      <c r="L11" s="25">
        <f aca="true" t="shared" si="2" ref="L11:L21">IF(C$23&gt;0,C11/C$23,0)</f>
        <v>0</v>
      </c>
      <c r="M11" s="25">
        <f aca="true" t="shared" si="3" ref="M11:M21">+D11/$D$23</f>
        <v>0</v>
      </c>
      <c r="N11" s="26">
        <f aca="true" t="shared" si="4" ref="N11:N21">+E11/$E$23</f>
        <v>0</v>
      </c>
      <c r="O11" s="25">
        <f aca="true" t="shared" si="5" ref="O11:O21">+F11/$F$23</f>
        <v>0</v>
      </c>
      <c r="P11" s="25">
        <f aca="true" t="shared" si="6" ref="P11:P21">IF(G$23&gt;0,G11/G$23,0)</f>
        <v>0</v>
      </c>
      <c r="Q11" s="25">
        <f aca="true" t="shared" si="7" ref="Q11:Q21">+H11/$H$23</f>
        <v>0</v>
      </c>
      <c r="R11" s="29">
        <f aca="true" t="shared" si="8" ref="R11:R21">+I11/$I$23</f>
        <v>0</v>
      </c>
      <c r="S11"/>
      <c r="T11"/>
      <c r="U11"/>
      <c r="V11"/>
      <c r="W11"/>
    </row>
    <row r="12" spans="1:23" s="52" customFormat="1" ht="15.75" customHeight="1">
      <c r="A12" s="20" t="s">
        <v>45</v>
      </c>
      <c r="B12" s="90">
        <v>0</v>
      </c>
      <c r="C12" s="91">
        <v>0</v>
      </c>
      <c r="D12" s="91">
        <v>0</v>
      </c>
      <c r="E12" s="21">
        <f aca="true" t="shared" si="9" ref="E12:E22">+C12+B12+D12</f>
        <v>0</v>
      </c>
      <c r="F12" s="90">
        <v>0</v>
      </c>
      <c r="G12" s="91">
        <v>0</v>
      </c>
      <c r="H12" s="91">
        <v>0</v>
      </c>
      <c r="I12" s="21">
        <f aca="true" t="shared" si="10" ref="I12:I22">+G12+F12+H12</f>
        <v>0</v>
      </c>
      <c r="J12" s="24">
        <f t="shared" si="0"/>
        <v>0</v>
      </c>
      <c r="K12" s="25">
        <f t="shared" si="1"/>
        <v>0</v>
      </c>
      <c r="L12" s="25">
        <f t="shared" si="2"/>
        <v>0</v>
      </c>
      <c r="M12" s="25">
        <f t="shared" si="3"/>
        <v>0</v>
      </c>
      <c r="N12" s="26">
        <f t="shared" si="4"/>
        <v>0</v>
      </c>
      <c r="O12" s="25">
        <f t="shared" si="5"/>
        <v>0</v>
      </c>
      <c r="P12" s="25">
        <f t="shared" si="6"/>
        <v>0</v>
      </c>
      <c r="Q12" s="25">
        <f t="shared" si="7"/>
        <v>0</v>
      </c>
      <c r="R12" s="29">
        <f t="shared" si="8"/>
        <v>0</v>
      </c>
      <c r="S12"/>
      <c r="T12"/>
      <c r="U12"/>
      <c r="V12"/>
      <c r="W12"/>
    </row>
    <row r="13" spans="1:23" s="52" customFormat="1" ht="15.75" customHeight="1">
      <c r="A13" s="20" t="s">
        <v>32</v>
      </c>
      <c r="B13" s="96" t="s">
        <v>82</v>
      </c>
      <c r="C13" s="95" t="s">
        <v>82</v>
      </c>
      <c r="D13" s="95" t="s">
        <v>82</v>
      </c>
      <c r="E13" s="100" t="s">
        <v>82</v>
      </c>
      <c r="F13" s="96" t="s">
        <v>82</v>
      </c>
      <c r="G13" s="95" t="s">
        <v>82</v>
      </c>
      <c r="H13" s="95" t="s">
        <v>82</v>
      </c>
      <c r="I13" s="100" t="s">
        <v>82</v>
      </c>
      <c r="J13" s="24">
        <v>0</v>
      </c>
      <c r="K13" s="25">
        <v>0</v>
      </c>
      <c r="L13" s="25">
        <f t="shared" si="2"/>
        <v>0</v>
      </c>
      <c r="M13" s="25">
        <v>0</v>
      </c>
      <c r="N13" s="26">
        <v>0</v>
      </c>
      <c r="O13" s="25">
        <v>0</v>
      </c>
      <c r="P13" s="25">
        <f t="shared" si="6"/>
        <v>0</v>
      </c>
      <c r="Q13" s="25">
        <v>0</v>
      </c>
      <c r="R13" s="29">
        <v>0</v>
      </c>
      <c r="S13"/>
      <c r="T13"/>
      <c r="U13"/>
      <c r="V13"/>
      <c r="W13"/>
    </row>
    <row r="14" spans="1:23" s="52" customFormat="1" ht="15.75" customHeight="1">
      <c r="A14" s="20" t="s">
        <v>53</v>
      </c>
      <c r="B14" s="90">
        <v>841</v>
      </c>
      <c r="C14" s="91">
        <v>0</v>
      </c>
      <c r="D14" s="91">
        <v>0</v>
      </c>
      <c r="E14" s="21">
        <f t="shared" si="9"/>
        <v>841</v>
      </c>
      <c r="F14" s="90">
        <v>0</v>
      </c>
      <c r="G14" s="91">
        <v>0</v>
      </c>
      <c r="H14" s="91">
        <v>0</v>
      </c>
      <c r="I14" s="21">
        <f t="shared" si="10"/>
        <v>0</v>
      </c>
      <c r="J14" s="24">
        <f t="shared" si="0"/>
        <v>-1</v>
      </c>
      <c r="K14" s="25">
        <f t="shared" si="1"/>
        <v>0.0057904158633985126</v>
      </c>
      <c r="L14" s="25">
        <f t="shared" si="2"/>
        <v>0</v>
      </c>
      <c r="M14" s="25">
        <f t="shared" si="3"/>
        <v>0</v>
      </c>
      <c r="N14" s="26">
        <f t="shared" si="4"/>
        <v>0.005789817906440398</v>
      </c>
      <c r="O14" s="25">
        <f t="shared" si="5"/>
        <v>0</v>
      </c>
      <c r="P14" s="25">
        <f t="shared" si="6"/>
        <v>0</v>
      </c>
      <c r="Q14" s="25">
        <f t="shared" si="7"/>
        <v>0</v>
      </c>
      <c r="R14" s="29">
        <f t="shared" si="8"/>
        <v>0</v>
      </c>
      <c r="S14"/>
      <c r="T14"/>
      <c r="U14"/>
      <c r="V14"/>
      <c r="W14"/>
    </row>
    <row r="15" spans="1:23" s="52" customFormat="1" ht="15.75" customHeight="1">
      <c r="A15" s="20" t="s">
        <v>39</v>
      </c>
      <c r="B15" s="90">
        <v>3869</v>
      </c>
      <c r="C15" s="91">
        <v>0</v>
      </c>
      <c r="D15" s="91">
        <v>0</v>
      </c>
      <c r="E15" s="21">
        <f>+C15+B15+D15</f>
        <v>3869</v>
      </c>
      <c r="F15" s="90">
        <v>5877</v>
      </c>
      <c r="G15" s="91">
        <v>0</v>
      </c>
      <c r="H15" s="91">
        <v>0</v>
      </c>
      <c r="I15" s="21">
        <f>+G15+F15+H15</f>
        <v>5877</v>
      </c>
      <c r="J15" s="24">
        <f t="shared" si="0"/>
        <v>0.5189971568880848</v>
      </c>
      <c r="K15" s="25">
        <f t="shared" si="1"/>
        <v>0.026638667033874967</v>
      </c>
      <c r="L15" s="25">
        <f t="shared" si="2"/>
        <v>0</v>
      </c>
      <c r="M15" s="25">
        <f t="shared" si="3"/>
        <v>0</v>
      </c>
      <c r="N15" s="26">
        <f t="shared" si="4"/>
        <v>0.026635916147464803</v>
      </c>
      <c r="O15" s="25">
        <f t="shared" si="5"/>
        <v>0.02925132146092358</v>
      </c>
      <c r="P15" s="25">
        <f t="shared" si="6"/>
        <v>0</v>
      </c>
      <c r="Q15" s="25">
        <f t="shared" si="7"/>
        <v>0</v>
      </c>
      <c r="R15" s="29">
        <f t="shared" si="8"/>
        <v>0.02923458804451099</v>
      </c>
      <c r="S15"/>
      <c r="T15"/>
      <c r="U15"/>
      <c r="V15"/>
      <c r="W15"/>
    </row>
    <row r="16" spans="1:23" s="52" customFormat="1" ht="15.75" customHeight="1">
      <c r="A16" s="20" t="s">
        <v>54</v>
      </c>
      <c r="B16" s="90">
        <v>401</v>
      </c>
      <c r="C16" s="91">
        <v>0</v>
      </c>
      <c r="D16" s="91">
        <v>0</v>
      </c>
      <c r="E16" s="21">
        <f>+C16+B16+D16</f>
        <v>401</v>
      </c>
      <c r="F16" s="90">
        <v>3833</v>
      </c>
      <c r="G16" s="91">
        <v>0</v>
      </c>
      <c r="H16" s="91">
        <v>0</v>
      </c>
      <c r="I16" s="21">
        <f>+G16+F16+H16</f>
        <v>3833</v>
      </c>
      <c r="J16" s="24">
        <f>IF(+E16&gt;0,(+I16-E16)/E16,0)</f>
        <v>8.558603491271821</v>
      </c>
      <c r="K16" s="25">
        <f t="shared" si="1"/>
        <v>0.0027609473974111814</v>
      </c>
      <c r="L16" s="25">
        <f t="shared" si="2"/>
        <v>0</v>
      </c>
      <c r="M16" s="25">
        <f t="shared" si="3"/>
        <v>0</v>
      </c>
      <c r="N16" s="26">
        <f t="shared" si="4"/>
        <v>0.002760662283570273</v>
      </c>
      <c r="O16" s="25">
        <f t="shared" si="5"/>
        <v>0.01907781438824572</v>
      </c>
      <c r="P16" s="25">
        <f t="shared" si="6"/>
        <v>0</v>
      </c>
      <c r="Q16" s="25">
        <f t="shared" si="7"/>
        <v>0</v>
      </c>
      <c r="R16" s="29">
        <f t="shared" si="8"/>
        <v>0.019066900795407626</v>
      </c>
      <c r="S16"/>
      <c r="T16"/>
      <c r="U16"/>
      <c r="V16"/>
      <c r="W16"/>
    </row>
    <row r="17" spans="1:23" s="52" customFormat="1" ht="15.75" customHeight="1">
      <c r="A17" s="20" t="s">
        <v>50</v>
      </c>
      <c r="B17" s="90">
        <v>4964</v>
      </c>
      <c r="C17" s="91">
        <v>0</v>
      </c>
      <c r="D17" s="91">
        <v>0</v>
      </c>
      <c r="E17" s="21">
        <f t="shared" si="9"/>
        <v>4964</v>
      </c>
      <c r="F17" s="90">
        <v>4241</v>
      </c>
      <c r="G17" s="91">
        <v>0</v>
      </c>
      <c r="H17" s="91">
        <v>0</v>
      </c>
      <c r="I17" s="21">
        <f t="shared" si="10"/>
        <v>4241</v>
      </c>
      <c r="J17" s="24">
        <f aca="true" t="shared" si="11" ref="J17:J22">IF(+E17&gt;0,(+I17-E17)/E17,0)</f>
        <v>-0.14564867042707494</v>
      </c>
      <c r="K17" s="25">
        <f t="shared" si="1"/>
        <v>0.03417791242082071</v>
      </c>
      <c r="L17" s="25">
        <f t="shared" si="2"/>
        <v>0</v>
      </c>
      <c r="M17" s="25">
        <f t="shared" si="3"/>
        <v>0</v>
      </c>
      <c r="N17" s="26">
        <f t="shared" si="4"/>
        <v>0.034174382981652957</v>
      </c>
      <c r="O17" s="25">
        <f t="shared" si="5"/>
        <v>0.021108533999621728</v>
      </c>
      <c r="P17" s="25">
        <f t="shared" si="6"/>
        <v>0</v>
      </c>
      <c r="Q17" s="25">
        <f t="shared" si="7"/>
        <v>0</v>
      </c>
      <c r="R17" s="29">
        <f t="shared" si="8"/>
        <v>0.021096458719886184</v>
      </c>
      <c r="S17"/>
      <c r="T17"/>
      <c r="U17"/>
      <c r="V17"/>
      <c r="W17"/>
    </row>
    <row r="18" spans="1:23" s="52" customFormat="1" ht="15.75" customHeight="1">
      <c r="A18" s="20" t="s">
        <v>9</v>
      </c>
      <c r="B18" s="90">
        <v>4889</v>
      </c>
      <c r="C18" s="91">
        <v>0</v>
      </c>
      <c r="D18" s="91">
        <v>0</v>
      </c>
      <c r="E18" s="21">
        <f t="shared" si="9"/>
        <v>4889</v>
      </c>
      <c r="F18" s="90">
        <v>0</v>
      </c>
      <c r="G18" s="91">
        <v>0</v>
      </c>
      <c r="H18" s="91">
        <v>0</v>
      </c>
      <c r="I18" s="21">
        <f t="shared" si="10"/>
        <v>0</v>
      </c>
      <c r="J18" s="24">
        <f>IF(+E18&gt;0,(+I18-E18)/E18,0)</f>
        <v>-1</v>
      </c>
      <c r="K18" s="25">
        <f t="shared" si="1"/>
        <v>0.03366152575048196</v>
      </c>
      <c r="L18" s="25">
        <f t="shared" si="2"/>
        <v>0</v>
      </c>
      <c r="M18" s="25">
        <f t="shared" si="3"/>
        <v>0</v>
      </c>
      <c r="N18" s="26">
        <f t="shared" si="4"/>
        <v>0.03365804963684555</v>
      </c>
      <c r="O18" s="25">
        <f t="shared" si="5"/>
        <v>0</v>
      </c>
      <c r="P18" s="25">
        <f t="shared" si="6"/>
        <v>0</v>
      </c>
      <c r="Q18" s="25">
        <f t="shared" si="7"/>
        <v>0</v>
      </c>
      <c r="R18" s="29">
        <f t="shared" si="8"/>
        <v>0</v>
      </c>
      <c r="S18"/>
      <c r="T18"/>
      <c r="U18"/>
      <c r="V18"/>
      <c r="W18"/>
    </row>
    <row r="19" spans="1:23" s="52" customFormat="1" ht="15.75" customHeight="1">
      <c r="A19" s="20" t="s">
        <v>33</v>
      </c>
      <c r="B19" s="90">
        <v>0</v>
      </c>
      <c r="C19" s="91">
        <v>0</v>
      </c>
      <c r="D19" s="91">
        <v>15</v>
      </c>
      <c r="E19" s="21">
        <f>+C19+B19+D19</f>
        <v>15</v>
      </c>
      <c r="F19" s="90">
        <v>0</v>
      </c>
      <c r="G19" s="91">
        <v>0</v>
      </c>
      <c r="H19" s="91">
        <v>115</v>
      </c>
      <c r="I19" s="21">
        <f>+G19+F19+H19</f>
        <v>115</v>
      </c>
      <c r="J19" s="24">
        <f>IF(+E19&gt;0,(+I19-E19)/E19,0)</f>
        <v>6.666666666666667</v>
      </c>
      <c r="K19" s="25">
        <f t="shared" si="1"/>
        <v>0</v>
      </c>
      <c r="L19" s="25">
        <f t="shared" si="2"/>
        <v>0</v>
      </c>
      <c r="M19" s="25">
        <f t="shared" si="3"/>
        <v>1</v>
      </c>
      <c r="N19" s="26">
        <f t="shared" si="4"/>
        <v>0.00010326666896148153</v>
      </c>
      <c r="O19" s="25">
        <f t="shared" si="5"/>
        <v>0</v>
      </c>
      <c r="P19" s="25">
        <f t="shared" si="6"/>
        <v>0</v>
      </c>
      <c r="Q19" s="25">
        <f t="shared" si="7"/>
        <v>1</v>
      </c>
      <c r="R19" s="29">
        <f t="shared" si="8"/>
        <v>0.0005720567679290053</v>
      </c>
      <c r="S19"/>
      <c r="T19"/>
      <c r="U19"/>
      <c r="V19"/>
      <c r="W19"/>
    </row>
    <row r="20" spans="1:23" s="52" customFormat="1" ht="15.75" customHeight="1">
      <c r="A20" s="20" t="s">
        <v>36</v>
      </c>
      <c r="B20" s="90">
        <v>1600</v>
      </c>
      <c r="C20" s="91">
        <v>0</v>
      </c>
      <c r="D20" s="91">
        <v>0</v>
      </c>
      <c r="E20" s="21">
        <f>+C20+B20+D20</f>
        <v>1600</v>
      </c>
      <c r="F20" s="90">
        <v>28200</v>
      </c>
      <c r="G20" s="91">
        <v>0</v>
      </c>
      <c r="H20" s="91">
        <v>0</v>
      </c>
      <c r="I20" s="21">
        <f>+G20+F20+H20</f>
        <v>28200</v>
      </c>
      <c r="J20" s="24">
        <f>IF(+E20&gt;0,(+I20-E20)/E20,0)</f>
        <v>16.625</v>
      </c>
      <c r="K20" s="25">
        <f t="shared" si="1"/>
        <v>0.01101624896722666</v>
      </c>
      <c r="L20" s="25">
        <f t="shared" si="2"/>
        <v>0</v>
      </c>
      <c r="M20" s="25">
        <f t="shared" si="3"/>
        <v>0</v>
      </c>
      <c r="N20" s="26">
        <f t="shared" si="4"/>
        <v>0.011015111355891364</v>
      </c>
      <c r="O20" s="25">
        <f t="shared" si="5"/>
        <v>0.14035856137451844</v>
      </c>
      <c r="P20" s="25">
        <f t="shared" si="6"/>
        <v>0</v>
      </c>
      <c r="Q20" s="25">
        <f t="shared" si="7"/>
        <v>0</v>
      </c>
      <c r="R20" s="29">
        <f t="shared" si="8"/>
        <v>0.14027826830954737</v>
      </c>
      <c r="S20"/>
      <c r="T20"/>
      <c r="U20"/>
      <c r="V20"/>
      <c r="W20"/>
    </row>
    <row r="21" spans="1:23" s="52" customFormat="1" ht="15.75" customHeight="1">
      <c r="A21" s="20" t="s">
        <v>29</v>
      </c>
      <c r="B21" s="90">
        <v>0</v>
      </c>
      <c r="C21" s="91">
        <v>0</v>
      </c>
      <c r="D21" s="91">
        <v>0</v>
      </c>
      <c r="E21" s="21">
        <f t="shared" si="9"/>
        <v>0</v>
      </c>
      <c r="F21" s="90">
        <v>0</v>
      </c>
      <c r="G21" s="91">
        <v>0</v>
      </c>
      <c r="H21" s="91">
        <v>0</v>
      </c>
      <c r="I21" s="21">
        <f t="shared" si="10"/>
        <v>0</v>
      </c>
      <c r="J21" s="24">
        <f t="shared" si="11"/>
        <v>0</v>
      </c>
      <c r="K21" s="25">
        <f t="shared" si="1"/>
        <v>0</v>
      </c>
      <c r="L21" s="25">
        <f t="shared" si="2"/>
        <v>0</v>
      </c>
      <c r="M21" s="25">
        <f t="shared" si="3"/>
        <v>0</v>
      </c>
      <c r="N21" s="26">
        <f t="shared" si="4"/>
        <v>0</v>
      </c>
      <c r="O21" s="25">
        <f t="shared" si="5"/>
        <v>0</v>
      </c>
      <c r="P21" s="25">
        <f t="shared" si="6"/>
        <v>0</v>
      </c>
      <c r="Q21" s="25">
        <f t="shared" si="7"/>
        <v>0</v>
      </c>
      <c r="R21" s="29">
        <f t="shared" si="8"/>
        <v>0</v>
      </c>
      <c r="S21"/>
      <c r="T21"/>
      <c r="U21"/>
      <c r="V21"/>
      <c r="W21"/>
    </row>
    <row r="22" spans="1:23" s="52" customFormat="1" ht="15.75" customHeight="1" thickBot="1">
      <c r="A22" s="20" t="s">
        <v>26</v>
      </c>
      <c r="B22" s="90">
        <v>128676</v>
      </c>
      <c r="C22" s="91">
        <v>0</v>
      </c>
      <c r="D22" s="91">
        <v>0</v>
      </c>
      <c r="E22" s="21">
        <f t="shared" si="9"/>
        <v>128676</v>
      </c>
      <c r="F22" s="90">
        <v>158763</v>
      </c>
      <c r="G22" s="91">
        <v>0</v>
      </c>
      <c r="H22" s="91">
        <v>0</v>
      </c>
      <c r="I22" s="21">
        <f t="shared" si="10"/>
        <v>158763</v>
      </c>
      <c r="J22" s="24">
        <f t="shared" si="11"/>
        <v>0.2338198265410799</v>
      </c>
      <c r="K22" s="25">
        <f>IF(B$23&gt;0,B22/B$23,0)</f>
        <v>0.885954282566786</v>
      </c>
      <c r="L22" s="25">
        <f>IF(C$23&gt;0,C22/C$23,0)</f>
        <v>0</v>
      </c>
      <c r="M22" s="25">
        <f>+D22/$D$23</f>
        <v>0</v>
      </c>
      <c r="N22" s="26">
        <f>+E22/$E$23</f>
        <v>0.8858627930191731</v>
      </c>
      <c r="O22" s="25">
        <f>+F22/$F$23</f>
        <v>0.7902037687766905</v>
      </c>
      <c r="P22" s="25">
        <f>IF(G$23&gt;0,G22/G$23,0)</f>
        <v>0</v>
      </c>
      <c r="Q22" s="25">
        <f>+H22/$H$23</f>
        <v>0</v>
      </c>
      <c r="R22" s="29">
        <f>+I22/$I$23</f>
        <v>0.7897517273627188</v>
      </c>
      <c r="S22"/>
      <c r="T22"/>
      <c r="U22"/>
      <c r="V22"/>
      <c r="W22"/>
    </row>
    <row r="23" spans="1:18" ht="15.75" customHeight="1" thickBot="1">
      <c r="A23" s="6" t="s">
        <v>10</v>
      </c>
      <c r="B23" s="7">
        <f aca="true" t="shared" si="12" ref="B23:I23">SUM(B10:B22)</f>
        <v>145240</v>
      </c>
      <c r="C23" s="7">
        <f t="shared" si="12"/>
        <v>0</v>
      </c>
      <c r="D23" s="7">
        <f t="shared" si="12"/>
        <v>15</v>
      </c>
      <c r="E23" s="7">
        <f t="shared" si="12"/>
        <v>145255</v>
      </c>
      <c r="F23" s="14">
        <f t="shared" si="12"/>
        <v>200914</v>
      </c>
      <c r="G23" s="7">
        <f t="shared" si="12"/>
        <v>0</v>
      </c>
      <c r="H23" s="7">
        <f t="shared" si="12"/>
        <v>115</v>
      </c>
      <c r="I23" s="7">
        <f t="shared" si="12"/>
        <v>201029</v>
      </c>
      <c r="J23" s="9">
        <f>IF(+E23&gt;0,(+I23-E23)/E23,0)</f>
        <v>0.38397301297717806</v>
      </c>
      <c r="K23" s="10">
        <f aca="true" t="shared" si="13" ref="K23:R23">SUM(K10:K22)</f>
        <v>1</v>
      </c>
      <c r="L23" s="10">
        <f t="shared" si="13"/>
        <v>0</v>
      </c>
      <c r="M23" s="10">
        <f t="shared" si="13"/>
        <v>1</v>
      </c>
      <c r="N23" s="11">
        <f t="shared" si="13"/>
        <v>1</v>
      </c>
      <c r="O23" s="10">
        <f t="shared" si="13"/>
        <v>1</v>
      </c>
      <c r="P23" s="10">
        <f t="shared" si="13"/>
        <v>0</v>
      </c>
      <c r="Q23" s="10">
        <f t="shared" si="13"/>
        <v>1</v>
      </c>
      <c r="R23" s="12">
        <f t="shared" si="13"/>
        <v>1</v>
      </c>
    </row>
    <row r="24" spans="1:23" ht="15.75" customHeight="1">
      <c r="A24" s="2" t="s">
        <v>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>
      <c r="A25" s="89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>
      <c r="A28" s="1"/>
      <c r="B28" s="2" t="s">
        <v>65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thickBot="1">
      <c r="A29" s="1"/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>
      <c r="A30" s="30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4"/>
      <c r="S30" s="1"/>
      <c r="T30" s="1"/>
      <c r="U30" s="1"/>
      <c r="V30" s="1"/>
      <c r="W30" s="1"/>
    </row>
    <row r="31" spans="1:18" ht="15.75" customHeight="1">
      <c r="A31" s="37"/>
      <c r="B31" s="34"/>
      <c r="C31" s="73"/>
      <c r="D31" s="34" t="s">
        <v>56</v>
      </c>
      <c r="E31" s="34"/>
      <c r="F31" s="34"/>
      <c r="G31" s="34"/>
      <c r="H31" s="34"/>
      <c r="I31" s="34"/>
      <c r="J31" s="35"/>
      <c r="K31" s="34"/>
      <c r="L31" s="34" t="s">
        <v>42</v>
      </c>
      <c r="M31" s="34"/>
      <c r="N31" s="34"/>
      <c r="O31" s="34"/>
      <c r="P31" s="34"/>
      <c r="Q31" s="34"/>
      <c r="R31" s="49"/>
    </row>
    <row r="32" spans="1:18" ht="15.75" customHeight="1">
      <c r="A32" s="37"/>
      <c r="B32" s="34"/>
      <c r="C32" s="34">
        <f>+C7</f>
        <v>2011</v>
      </c>
      <c r="D32" s="34"/>
      <c r="E32" s="38"/>
      <c r="F32" s="34"/>
      <c r="G32" s="34">
        <f>+G7</f>
        <v>2012</v>
      </c>
      <c r="H32" s="34"/>
      <c r="I32" s="34"/>
      <c r="J32" s="39" t="s">
        <v>6</v>
      </c>
      <c r="K32" s="34"/>
      <c r="L32" s="34">
        <f>+C32</f>
        <v>2011</v>
      </c>
      <c r="M32" s="34"/>
      <c r="N32" s="38"/>
      <c r="O32" s="34"/>
      <c r="P32" s="34">
        <f>+G32</f>
        <v>2012</v>
      </c>
      <c r="Q32" s="34"/>
      <c r="R32" s="49"/>
    </row>
    <row r="33" spans="1:18" ht="15.75" customHeight="1" thickBot="1">
      <c r="A33" s="40" t="s">
        <v>1</v>
      </c>
      <c r="B33" s="43" t="s">
        <v>52</v>
      </c>
      <c r="C33" s="43" t="s">
        <v>51</v>
      </c>
      <c r="D33" s="43" t="s">
        <v>37</v>
      </c>
      <c r="E33" s="44" t="s">
        <v>5</v>
      </c>
      <c r="F33" s="43" t="s">
        <v>52</v>
      </c>
      <c r="G33" s="43" t="s">
        <v>51</v>
      </c>
      <c r="H33" s="43" t="s">
        <v>37</v>
      </c>
      <c r="I33" s="43" t="s">
        <v>5</v>
      </c>
      <c r="J33" s="45" t="s">
        <v>7</v>
      </c>
      <c r="K33" s="43" t="s">
        <v>52</v>
      </c>
      <c r="L33" s="43" t="s">
        <v>51</v>
      </c>
      <c r="M33" s="43" t="s">
        <v>37</v>
      </c>
      <c r="N33" s="44" t="s">
        <v>5</v>
      </c>
      <c r="O33" s="43" t="s">
        <v>52</v>
      </c>
      <c r="P33" s="43" t="s">
        <v>51</v>
      </c>
      <c r="Q33" s="43" t="s">
        <v>37</v>
      </c>
      <c r="R33" s="50" t="s">
        <v>5</v>
      </c>
    </row>
    <row r="34" spans="1:18" ht="15.75" customHeight="1" thickTop="1">
      <c r="A34" s="20"/>
      <c r="B34" s="53"/>
      <c r="C34" s="53"/>
      <c r="D34" s="53"/>
      <c r="E34" s="53"/>
      <c r="F34" s="81"/>
      <c r="G34" s="53"/>
      <c r="H34" s="53"/>
      <c r="I34" s="53"/>
      <c r="J34" s="62"/>
      <c r="K34" s="53"/>
      <c r="L34" s="53"/>
      <c r="M34" s="53"/>
      <c r="N34" s="54"/>
      <c r="O34" s="53"/>
      <c r="P34" s="53"/>
      <c r="Q34" s="53"/>
      <c r="R34" s="65"/>
    </row>
    <row r="35" spans="1:18" ht="15.75" customHeight="1">
      <c r="A35" s="20" t="str">
        <f aca="true" t="shared" si="14" ref="A35:A41">+A10</f>
        <v>Berkshire Hathaway Group (Sun)</v>
      </c>
      <c r="B35" s="90">
        <v>0</v>
      </c>
      <c r="C35" s="91">
        <v>0</v>
      </c>
      <c r="D35" s="91">
        <v>65699</v>
      </c>
      <c r="E35" s="21">
        <f aca="true" t="shared" si="15" ref="E35:E41">+C35+B35+D35</f>
        <v>65699</v>
      </c>
      <c r="F35" s="90">
        <v>0</v>
      </c>
      <c r="G35" s="91">
        <v>0</v>
      </c>
      <c r="H35" s="91">
        <v>65894</v>
      </c>
      <c r="I35" s="21">
        <f aca="true" t="shared" si="16" ref="I35:I41">+G35+F35+H35</f>
        <v>65894</v>
      </c>
      <c r="J35" s="24">
        <f aca="true" t="shared" si="17" ref="J35:J40">IF(+E35&gt;0,(+I35-E35)/E35,0)</f>
        <v>0.002968081705962039</v>
      </c>
      <c r="K35" s="25">
        <f aca="true" t="shared" si="18" ref="K35:K47">+B35/$B$48</f>
        <v>0</v>
      </c>
      <c r="L35" s="25">
        <f aca="true" t="shared" si="19" ref="L35:L47">+C35/$C$48</f>
        <v>0</v>
      </c>
      <c r="M35" s="25">
        <f aca="true" t="shared" si="20" ref="M35:M47">+D35/$D$48</f>
        <v>0.9997717381379919</v>
      </c>
      <c r="N35" s="26">
        <f aca="true" t="shared" si="21" ref="N35:N47">+E35/$E$48</f>
        <v>0.03608356135342327</v>
      </c>
      <c r="O35" s="25">
        <f aca="true" t="shared" si="22" ref="O35:O47">+F35/$F$48</f>
        <v>0</v>
      </c>
      <c r="P35" s="25">
        <f aca="true" t="shared" si="23" ref="P35:P47">+G35/$G$48</f>
        <v>0</v>
      </c>
      <c r="Q35" s="25">
        <f aca="true" t="shared" si="24" ref="Q35:Q47">+H35/$H$48</f>
        <v>0.9982578133284855</v>
      </c>
      <c r="R35" s="29">
        <f aca="true" t="shared" si="25" ref="R35:R47">+I35/$I$48</f>
        <v>0.03259458732187588</v>
      </c>
    </row>
    <row r="36" spans="1:18" ht="15.75" customHeight="1">
      <c r="A36" s="20" t="str">
        <f t="shared" si="14"/>
        <v>Canada Life </v>
      </c>
      <c r="B36" s="90">
        <v>9262</v>
      </c>
      <c r="C36" s="91">
        <v>761460</v>
      </c>
      <c r="D36" s="91">
        <v>0</v>
      </c>
      <c r="E36" s="21">
        <f t="shared" si="15"/>
        <v>770722</v>
      </c>
      <c r="F36" s="90">
        <v>950</v>
      </c>
      <c r="G36" s="91">
        <v>896551</v>
      </c>
      <c r="H36" s="91">
        <v>0</v>
      </c>
      <c r="I36" s="21">
        <f t="shared" si="16"/>
        <v>897501</v>
      </c>
      <c r="J36" s="24">
        <f t="shared" si="17"/>
        <v>0.164493812295484</v>
      </c>
      <c r="K36" s="25">
        <f t="shared" si="18"/>
        <v>0.019472710453283998</v>
      </c>
      <c r="L36" s="25">
        <f t="shared" si="19"/>
        <v>0.5951733323328581</v>
      </c>
      <c r="M36" s="25">
        <f t="shared" si="20"/>
        <v>0</v>
      </c>
      <c r="N36" s="26">
        <f t="shared" si="21"/>
        <v>0.42330011984098825</v>
      </c>
      <c r="O36" s="25">
        <f t="shared" si="22"/>
        <v>0.0017411608594370001</v>
      </c>
      <c r="P36" s="25">
        <f t="shared" si="23"/>
        <v>0.6358508711335161</v>
      </c>
      <c r="Q36" s="25">
        <f t="shared" si="24"/>
        <v>0</v>
      </c>
      <c r="R36" s="29">
        <f t="shared" si="25"/>
        <v>0.4439505071170505</v>
      </c>
    </row>
    <row r="37" spans="1:18" ht="15.75" customHeight="1">
      <c r="A37" s="20" t="str">
        <f t="shared" si="14"/>
        <v>Employers Re. Corp. </v>
      </c>
      <c r="B37" s="90">
        <v>0</v>
      </c>
      <c r="C37" s="91">
        <v>0</v>
      </c>
      <c r="D37" s="91">
        <v>0</v>
      </c>
      <c r="E37" s="21">
        <f t="shared" si="15"/>
        <v>0</v>
      </c>
      <c r="F37" s="90">
        <v>0</v>
      </c>
      <c r="G37" s="91">
        <v>0</v>
      </c>
      <c r="H37" s="91">
        <v>0</v>
      </c>
      <c r="I37" s="21">
        <f t="shared" si="16"/>
        <v>0</v>
      </c>
      <c r="J37" s="24">
        <f t="shared" si="17"/>
        <v>0</v>
      </c>
      <c r="K37" s="25">
        <f t="shared" si="18"/>
        <v>0</v>
      </c>
      <c r="L37" s="25">
        <f t="shared" si="19"/>
        <v>0</v>
      </c>
      <c r="M37" s="25">
        <f t="shared" si="20"/>
        <v>0</v>
      </c>
      <c r="N37" s="26">
        <f t="shared" si="21"/>
        <v>0</v>
      </c>
      <c r="O37" s="25">
        <f t="shared" si="22"/>
        <v>0</v>
      </c>
      <c r="P37" s="25">
        <f t="shared" si="23"/>
        <v>0</v>
      </c>
      <c r="Q37" s="25">
        <f t="shared" si="24"/>
        <v>0</v>
      </c>
      <c r="R37" s="29">
        <f t="shared" si="25"/>
        <v>0</v>
      </c>
    </row>
    <row r="38" spans="1:18" ht="15.75" customHeight="1">
      <c r="A38" s="20" t="str">
        <f t="shared" si="14"/>
        <v>General Re Life</v>
      </c>
      <c r="B38" s="90">
        <v>20992</v>
      </c>
      <c r="C38" s="91">
        <v>0</v>
      </c>
      <c r="D38" s="91">
        <v>0</v>
      </c>
      <c r="E38" s="21">
        <f t="shared" si="15"/>
        <v>20992</v>
      </c>
      <c r="F38" s="90">
        <v>21624</v>
      </c>
      <c r="G38" s="91">
        <v>0</v>
      </c>
      <c r="H38" s="91">
        <v>0</v>
      </c>
      <c r="I38" s="21">
        <f t="shared" si="16"/>
        <v>21624</v>
      </c>
      <c r="J38" s="24">
        <f t="shared" si="17"/>
        <v>0.03010670731707317</v>
      </c>
      <c r="K38" s="25">
        <f t="shared" si="18"/>
        <v>0.04413421915734589</v>
      </c>
      <c r="L38" s="25">
        <f t="shared" si="19"/>
        <v>0</v>
      </c>
      <c r="M38" s="25">
        <f t="shared" si="20"/>
        <v>0</v>
      </c>
      <c r="N38" s="26">
        <f t="shared" si="21"/>
        <v>0.011529340171556055</v>
      </c>
      <c r="O38" s="25">
        <f t="shared" si="22"/>
        <v>0.03963248676259547</v>
      </c>
      <c r="P38" s="25">
        <f t="shared" si="23"/>
        <v>0</v>
      </c>
      <c r="Q38" s="25">
        <f t="shared" si="24"/>
        <v>0</v>
      </c>
      <c r="R38" s="29">
        <f t="shared" si="25"/>
        <v>0.010696351052421222</v>
      </c>
    </row>
    <row r="39" spans="1:18" ht="15.75" customHeight="1">
      <c r="A39" s="20" t="str">
        <f t="shared" si="14"/>
        <v>Generali USA Life Re</v>
      </c>
      <c r="B39" s="90">
        <v>14213</v>
      </c>
      <c r="C39" s="91">
        <v>40646</v>
      </c>
      <c r="D39" s="91">
        <v>0</v>
      </c>
      <c r="E39" s="21">
        <f t="shared" si="15"/>
        <v>54859</v>
      </c>
      <c r="F39" s="90">
        <v>16201</v>
      </c>
      <c r="G39" s="91">
        <v>47839</v>
      </c>
      <c r="H39" s="91">
        <v>0</v>
      </c>
      <c r="I39" s="21">
        <f t="shared" si="16"/>
        <v>64040</v>
      </c>
      <c r="J39" s="24">
        <f t="shared" si="17"/>
        <v>0.16735631345813815</v>
      </c>
      <c r="K39" s="25">
        <f t="shared" si="18"/>
        <v>0.029881843410983096</v>
      </c>
      <c r="L39" s="25">
        <f t="shared" si="19"/>
        <v>0.03176977814461869</v>
      </c>
      <c r="M39" s="25">
        <f t="shared" si="20"/>
        <v>0</v>
      </c>
      <c r="N39" s="26">
        <f t="shared" si="21"/>
        <v>0.0301299577206266</v>
      </c>
      <c r="O39" s="25">
        <f t="shared" si="22"/>
        <v>0.0296932074565672</v>
      </c>
      <c r="P39" s="25">
        <f t="shared" si="23"/>
        <v>0.033928320669048696</v>
      </c>
      <c r="Q39" s="25">
        <f t="shared" si="24"/>
        <v>0</v>
      </c>
      <c r="R39" s="29">
        <f t="shared" si="25"/>
        <v>0.03167750283930147</v>
      </c>
    </row>
    <row r="40" spans="1:18" ht="15.75" customHeight="1">
      <c r="A40" s="20" t="str">
        <f t="shared" si="14"/>
        <v>Group Reinsurance Plus (Hartford)</v>
      </c>
      <c r="B40" s="90">
        <v>32142</v>
      </c>
      <c r="C40" s="91">
        <v>0</v>
      </c>
      <c r="D40" s="91">
        <v>0</v>
      </c>
      <c r="E40" s="21">
        <f t="shared" si="15"/>
        <v>32142</v>
      </c>
      <c r="F40" s="90">
        <v>32590</v>
      </c>
      <c r="G40" s="91">
        <v>0</v>
      </c>
      <c r="H40" s="91">
        <v>0</v>
      </c>
      <c r="I40" s="21">
        <f t="shared" si="16"/>
        <v>32590</v>
      </c>
      <c r="J40" s="24">
        <f t="shared" si="17"/>
        <v>0.013938149461763425</v>
      </c>
      <c r="K40" s="25">
        <f t="shared" si="18"/>
        <v>0.0675763182238668</v>
      </c>
      <c r="L40" s="25">
        <f t="shared" si="19"/>
        <v>0</v>
      </c>
      <c r="M40" s="25">
        <f t="shared" si="20"/>
        <v>0</v>
      </c>
      <c r="N40" s="26">
        <f t="shared" si="21"/>
        <v>0.01765320368684045</v>
      </c>
      <c r="O40" s="25">
        <f t="shared" si="22"/>
        <v>0.05973098148321246</v>
      </c>
      <c r="P40" s="25">
        <f t="shared" si="23"/>
        <v>0</v>
      </c>
      <c r="Q40" s="25">
        <f t="shared" si="24"/>
        <v>0</v>
      </c>
      <c r="R40" s="29">
        <f t="shared" si="25"/>
        <v>0.016120702959600795</v>
      </c>
    </row>
    <row r="41" spans="1:18" ht="15.75" customHeight="1">
      <c r="A41" s="20" t="str">
        <f t="shared" si="14"/>
        <v>Hannover Life Re</v>
      </c>
      <c r="B41" s="90">
        <v>2856</v>
      </c>
      <c r="C41" s="91">
        <v>474269</v>
      </c>
      <c r="D41" s="91">
        <v>0</v>
      </c>
      <c r="E41" s="21">
        <f t="shared" si="15"/>
        <v>477125</v>
      </c>
      <c r="F41" s="90">
        <v>5800</v>
      </c>
      <c r="G41" s="91">
        <v>463947</v>
      </c>
      <c r="H41" s="91">
        <v>0</v>
      </c>
      <c r="I41" s="21">
        <f t="shared" si="16"/>
        <v>469747</v>
      </c>
      <c r="J41" s="24">
        <f aca="true" t="shared" si="26" ref="J41:J48">IF(+E41&gt;0,(+I41-E41)/E41,0)</f>
        <v>-0.015463452973539429</v>
      </c>
      <c r="K41" s="25">
        <f t="shared" si="18"/>
        <v>0.006004541249684635</v>
      </c>
      <c r="L41" s="25">
        <f t="shared" si="19"/>
        <v>0.37069873815062154</v>
      </c>
      <c r="M41" s="25">
        <f t="shared" si="20"/>
        <v>0</v>
      </c>
      <c r="N41" s="26">
        <f t="shared" si="21"/>
        <v>0.262049182038571</v>
      </c>
      <c r="O41" s="25">
        <f t="shared" si="22"/>
        <v>0.010630245247089054</v>
      </c>
      <c r="P41" s="25">
        <f t="shared" si="23"/>
        <v>0.32903995880856907</v>
      </c>
      <c r="Q41" s="25">
        <f t="shared" si="24"/>
        <v>0</v>
      </c>
      <c r="R41" s="29">
        <f t="shared" si="25"/>
        <v>0.23236121059108913</v>
      </c>
    </row>
    <row r="42" spans="1:18" ht="15.75" customHeight="1">
      <c r="A42" s="20" t="str">
        <f aca="true" t="shared" si="27" ref="A42:A47">+A17</f>
        <v>Munich Re (US)</v>
      </c>
      <c r="B42" s="90">
        <v>63979</v>
      </c>
      <c r="C42" s="91">
        <v>0</v>
      </c>
      <c r="D42" s="91">
        <v>0</v>
      </c>
      <c r="E42" s="21">
        <f aca="true" t="shared" si="28" ref="E42:E47">+C42+B42+D42</f>
        <v>63979</v>
      </c>
      <c r="F42" s="90">
        <v>39919</v>
      </c>
      <c r="G42" s="91">
        <v>0</v>
      </c>
      <c r="H42" s="91">
        <v>0</v>
      </c>
      <c r="I42" s="21">
        <f aca="true" t="shared" si="29" ref="I42:I47">+G42+F42+H42</f>
        <v>39919</v>
      </c>
      <c r="J42" s="24">
        <f t="shared" si="26"/>
        <v>-0.3760608949811657</v>
      </c>
      <c r="K42" s="25">
        <f t="shared" si="18"/>
        <v>0.1345113951728198</v>
      </c>
      <c r="L42" s="25">
        <f t="shared" si="19"/>
        <v>0</v>
      </c>
      <c r="M42" s="25">
        <f t="shared" si="20"/>
        <v>0</v>
      </c>
      <c r="N42" s="26">
        <f t="shared" si="21"/>
        <v>0.03513889361833007</v>
      </c>
      <c r="O42" s="25">
        <f t="shared" si="22"/>
        <v>0.07316357931354275</v>
      </c>
      <c r="P42" s="25">
        <f t="shared" si="23"/>
        <v>0</v>
      </c>
      <c r="Q42" s="25">
        <f t="shared" si="24"/>
        <v>0</v>
      </c>
      <c r="R42" s="29">
        <f t="shared" si="25"/>
        <v>0.019746006181169198</v>
      </c>
    </row>
    <row r="43" spans="1:18" ht="15.75" customHeight="1">
      <c r="A43" s="20" t="str">
        <f t="shared" si="27"/>
        <v>Optimum Re (US)</v>
      </c>
      <c r="B43" s="90">
        <v>12335</v>
      </c>
      <c r="C43" s="91">
        <v>0</v>
      </c>
      <c r="D43" s="91">
        <v>0</v>
      </c>
      <c r="E43" s="21">
        <f t="shared" si="28"/>
        <v>12335</v>
      </c>
      <c r="F43" s="90">
        <v>12036</v>
      </c>
      <c r="G43" s="91">
        <v>0</v>
      </c>
      <c r="H43" s="91">
        <v>0</v>
      </c>
      <c r="I43" s="21">
        <f t="shared" si="29"/>
        <v>12036</v>
      </c>
      <c r="J43" s="24">
        <f t="shared" si="26"/>
        <v>-0.024239967571949735</v>
      </c>
      <c r="K43" s="25">
        <f t="shared" si="18"/>
        <v>0.02593347910184173</v>
      </c>
      <c r="L43" s="25">
        <f t="shared" si="19"/>
        <v>0</v>
      </c>
      <c r="M43" s="25">
        <f t="shared" si="20"/>
        <v>0</v>
      </c>
      <c r="N43" s="26">
        <f t="shared" si="21"/>
        <v>0.006774695646729417</v>
      </c>
      <c r="O43" s="25">
        <f t="shared" si="22"/>
        <v>0.022059591688614457</v>
      </c>
      <c r="P43" s="25">
        <f t="shared" si="23"/>
        <v>0</v>
      </c>
      <c r="Q43" s="25">
        <f t="shared" si="24"/>
        <v>0</v>
      </c>
      <c r="R43" s="29">
        <f t="shared" si="25"/>
        <v>0.005953629359366529</v>
      </c>
    </row>
    <row r="44" spans="1:18" ht="15.75" customHeight="1">
      <c r="A44" s="20" t="str">
        <f t="shared" si="27"/>
        <v>Pacific Life</v>
      </c>
      <c r="B44" s="90">
        <v>0</v>
      </c>
      <c r="C44" s="91">
        <v>0</v>
      </c>
      <c r="D44" s="91">
        <v>15</v>
      </c>
      <c r="E44" s="21">
        <f t="shared" si="28"/>
        <v>15</v>
      </c>
      <c r="F44" s="90">
        <v>0</v>
      </c>
      <c r="G44" s="91">
        <v>0</v>
      </c>
      <c r="H44" s="91">
        <v>115</v>
      </c>
      <c r="I44" s="21">
        <f t="shared" si="29"/>
        <v>115</v>
      </c>
      <c r="J44" s="24">
        <f t="shared" si="26"/>
        <v>6.666666666666667</v>
      </c>
      <c r="K44" s="25">
        <f t="shared" si="18"/>
        <v>0</v>
      </c>
      <c r="L44" s="25">
        <f t="shared" si="19"/>
        <v>0</v>
      </c>
      <c r="M44" s="25">
        <f t="shared" si="20"/>
        <v>0.00022826186200809568</v>
      </c>
      <c r="N44" s="26">
        <f t="shared" si="21"/>
        <v>8.238381410696495E-06</v>
      </c>
      <c r="O44" s="25">
        <f t="shared" si="22"/>
        <v>0</v>
      </c>
      <c r="P44" s="25">
        <f t="shared" si="23"/>
        <v>0</v>
      </c>
      <c r="Q44" s="25">
        <f t="shared" si="24"/>
        <v>0.0017421866715144904</v>
      </c>
      <c r="R44" s="29">
        <f t="shared" si="25"/>
        <v>5.688495981448578E-05</v>
      </c>
    </row>
    <row r="45" spans="1:18" ht="15.75" customHeight="1">
      <c r="A45" s="20" t="str">
        <f t="shared" si="27"/>
        <v>RGA Re. Company</v>
      </c>
      <c r="B45" s="90">
        <v>55100</v>
      </c>
      <c r="C45" s="91">
        <v>0</v>
      </c>
      <c r="D45" s="91">
        <v>0</v>
      </c>
      <c r="E45" s="21">
        <f t="shared" si="28"/>
        <v>55100</v>
      </c>
      <c r="F45" s="90">
        <v>85900</v>
      </c>
      <c r="G45" s="91">
        <v>0</v>
      </c>
      <c r="H45" s="91">
        <v>0</v>
      </c>
      <c r="I45" s="21">
        <f t="shared" si="29"/>
        <v>85900</v>
      </c>
      <c r="J45" s="24">
        <f t="shared" si="26"/>
        <v>0.558983666061706</v>
      </c>
      <c r="K45" s="25">
        <f t="shared" si="18"/>
        <v>0.11584391556639476</v>
      </c>
      <c r="L45" s="25">
        <f t="shared" si="19"/>
        <v>0</v>
      </c>
      <c r="M45" s="25">
        <f t="shared" si="20"/>
        <v>0</v>
      </c>
      <c r="N45" s="26">
        <f t="shared" si="21"/>
        <v>0.030262321048625123</v>
      </c>
      <c r="O45" s="25">
        <f t="shared" si="22"/>
        <v>0.15743759771119822</v>
      </c>
      <c r="P45" s="25">
        <f t="shared" si="23"/>
        <v>0</v>
      </c>
      <c r="Q45" s="25">
        <f t="shared" si="24"/>
        <v>0</v>
      </c>
      <c r="R45" s="29">
        <f t="shared" si="25"/>
        <v>0.04249059172229851</v>
      </c>
    </row>
    <row r="46" spans="1:18" ht="15.75" customHeight="1">
      <c r="A46" s="20" t="str">
        <f t="shared" si="27"/>
        <v>Scottish Re</v>
      </c>
      <c r="B46" s="90">
        <v>0</v>
      </c>
      <c r="C46" s="91">
        <v>3017</v>
      </c>
      <c r="D46" s="91">
        <v>0</v>
      </c>
      <c r="E46" s="21">
        <f t="shared" si="28"/>
        <v>3017</v>
      </c>
      <c r="F46" s="90">
        <v>0</v>
      </c>
      <c r="G46" s="91">
        <v>1665</v>
      </c>
      <c r="H46" s="91">
        <v>0</v>
      </c>
      <c r="I46" s="21">
        <f t="shared" si="29"/>
        <v>1665</v>
      </c>
      <c r="J46" s="24">
        <f t="shared" si="26"/>
        <v>-0.4481272787537289</v>
      </c>
      <c r="K46" s="25">
        <f t="shared" si="18"/>
        <v>0</v>
      </c>
      <c r="L46" s="25">
        <f t="shared" si="19"/>
        <v>0.0023581513719016533</v>
      </c>
      <c r="M46" s="25">
        <f t="shared" si="20"/>
        <v>0</v>
      </c>
      <c r="N46" s="26">
        <f t="shared" si="21"/>
        <v>0.001657013114404755</v>
      </c>
      <c r="O46" s="25">
        <f t="shared" si="22"/>
        <v>0</v>
      </c>
      <c r="P46" s="25">
        <f t="shared" si="23"/>
        <v>0.0011808493888661152</v>
      </c>
      <c r="Q46" s="25">
        <f t="shared" si="24"/>
        <v>0</v>
      </c>
      <c r="R46" s="29">
        <f t="shared" si="25"/>
        <v>0.0008235952877488593</v>
      </c>
    </row>
    <row r="47" spans="1:18" ht="15.75" customHeight="1" thickBot="1">
      <c r="A47" s="20" t="str">
        <f t="shared" si="27"/>
        <v>Swiss Re </v>
      </c>
      <c r="B47" s="90">
        <v>264761</v>
      </c>
      <c r="C47" s="91">
        <v>0</v>
      </c>
      <c r="D47" s="91">
        <v>0</v>
      </c>
      <c r="E47" s="21">
        <f t="shared" si="28"/>
        <v>264761</v>
      </c>
      <c r="F47" s="90">
        <v>330593</v>
      </c>
      <c r="G47" s="91">
        <v>0</v>
      </c>
      <c r="H47" s="91">
        <v>0</v>
      </c>
      <c r="I47" s="21">
        <f t="shared" si="29"/>
        <v>330593</v>
      </c>
      <c r="J47" s="24">
        <f t="shared" si="26"/>
        <v>0.2486468928580871</v>
      </c>
      <c r="K47" s="25">
        <f t="shared" si="18"/>
        <v>0.5566415776637793</v>
      </c>
      <c r="L47" s="25">
        <f t="shared" si="19"/>
        <v>0</v>
      </c>
      <c r="M47" s="25">
        <f t="shared" si="20"/>
        <v>0</v>
      </c>
      <c r="N47" s="26">
        <f t="shared" si="21"/>
        <v>0.1454134733784943</v>
      </c>
      <c r="O47" s="25">
        <f t="shared" si="22"/>
        <v>0.6059111494777434</v>
      </c>
      <c r="P47" s="25">
        <f t="shared" si="23"/>
        <v>0</v>
      </c>
      <c r="Q47" s="25">
        <f t="shared" si="24"/>
        <v>0</v>
      </c>
      <c r="R47" s="29">
        <f t="shared" si="25"/>
        <v>0.16352843060826344</v>
      </c>
    </row>
    <row r="48" spans="1:18" ht="15.75" customHeight="1" thickBot="1">
      <c r="A48" s="6" t="s">
        <v>10</v>
      </c>
      <c r="B48" s="7">
        <f aca="true" t="shared" si="30" ref="B48:I48">SUM(B35:B47)</f>
        <v>475640</v>
      </c>
      <c r="C48" s="7">
        <f t="shared" si="30"/>
        <v>1279392</v>
      </c>
      <c r="D48" s="7">
        <f t="shared" si="30"/>
        <v>65714</v>
      </c>
      <c r="E48" s="7">
        <f t="shared" si="30"/>
        <v>1820746</v>
      </c>
      <c r="F48" s="14">
        <f t="shared" si="30"/>
        <v>545613</v>
      </c>
      <c r="G48" s="7">
        <f t="shared" si="30"/>
        <v>1410002</v>
      </c>
      <c r="H48" s="7">
        <f t="shared" si="30"/>
        <v>66009</v>
      </c>
      <c r="I48" s="7">
        <f t="shared" si="30"/>
        <v>2021624</v>
      </c>
      <c r="J48" s="9">
        <f t="shared" si="26"/>
        <v>0.1103273054011927</v>
      </c>
      <c r="K48" s="10">
        <f aca="true" t="shared" si="31" ref="K48:R48">SUM(K35:K47)</f>
        <v>1</v>
      </c>
      <c r="L48" s="10">
        <f t="shared" si="31"/>
        <v>0.9999999999999999</v>
      </c>
      <c r="M48" s="10">
        <f t="shared" si="31"/>
        <v>1</v>
      </c>
      <c r="N48" s="11">
        <f t="shared" si="31"/>
        <v>1.0000000000000002</v>
      </c>
      <c r="O48" s="10">
        <f t="shared" si="31"/>
        <v>1</v>
      </c>
      <c r="P48" s="10">
        <f t="shared" si="31"/>
        <v>1</v>
      </c>
      <c r="Q48" s="10">
        <f t="shared" si="31"/>
        <v>1</v>
      </c>
      <c r="R48" s="12">
        <f t="shared" si="31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  <ignoredErrors>
    <ignoredError sqref="J48 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PageLayoutView="0" workbookViewId="0" topLeftCell="A4">
      <selection activeCell="B3" sqref="B3"/>
    </sheetView>
  </sheetViews>
  <sheetFormatPr defaultColWidth="9.140625" defaultRowHeight="15.75" customHeight="1"/>
  <cols>
    <col min="1" max="1" width="33.28125" style="0" customWidth="1"/>
    <col min="2" max="2" width="11.7109375" style="0" customWidth="1"/>
    <col min="3" max="3" width="10.140625" style="0" customWidth="1"/>
    <col min="5" max="5" width="10.421875" style="0" customWidth="1"/>
    <col min="6" max="6" width="10.140625" style="0" customWidth="1"/>
    <col min="7" max="7" width="9.8515625" style="0" bestFit="1" customWidth="1"/>
    <col min="8" max="8" width="10.57421875" style="0" customWidth="1"/>
    <col min="9" max="9" width="9.8515625" style="0" customWidth="1"/>
    <col min="10" max="10" width="12.28125" style="0" customWidth="1"/>
    <col min="14" max="14" width="9.7109375" style="0" customWidth="1"/>
    <col min="15" max="15" width="9.8515625" style="0" customWidth="1"/>
    <col min="25" max="25" width="11.28125" style="0" customWidth="1"/>
    <col min="26" max="27" width="9.7109375" style="0" bestFit="1" customWidth="1"/>
  </cols>
  <sheetData>
    <row r="1" spans="1:27" ht="15.75" customHeight="1">
      <c r="A1" s="1" t="s">
        <v>13</v>
      </c>
      <c r="B1" s="51">
        <f>+canord!B27</f>
        <v>41369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2" t="s">
        <v>79</v>
      </c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thickBo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18" ht="15.75" customHeight="1">
      <c r="A5" s="30" t="s">
        <v>18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74"/>
    </row>
    <row r="6" spans="1:18" ht="15.75" customHeight="1">
      <c r="A6" s="37"/>
      <c r="B6" s="34"/>
      <c r="C6" s="34" t="s">
        <v>58</v>
      </c>
      <c r="D6" s="34"/>
      <c r="E6" s="34"/>
      <c r="F6" s="34"/>
      <c r="G6" s="34"/>
      <c r="H6" s="34"/>
      <c r="I6" s="34"/>
      <c r="J6" s="35"/>
      <c r="K6" s="34"/>
      <c r="L6" s="34" t="s">
        <v>43</v>
      </c>
      <c r="M6" s="34"/>
      <c r="N6" s="34"/>
      <c r="O6" s="34"/>
      <c r="P6" s="34"/>
      <c r="Q6" s="34"/>
      <c r="R6" s="49"/>
    </row>
    <row r="7" spans="1:18" ht="15.75" customHeight="1">
      <c r="A7" s="37"/>
      <c r="B7" s="34"/>
      <c r="C7" s="34">
        <f>+usgroup!C7</f>
        <v>2011</v>
      </c>
      <c r="D7" s="34"/>
      <c r="E7" s="38"/>
      <c r="F7" s="34"/>
      <c r="G7" s="34">
        <f>+usgroup!G7</f>
        <v>2012</v>
      </c>
      <c r="H7" s="34"/>
      <c r="I7" s="34"/>
      <c r="J7" s="39" t="s">
        <v>6</v>
      </c>
      <c r="K7" s="34"/>
      <c r="L7" s="34">
        <f>+C7</f>
        <v>2011</v>
      </c>
      <c r="M7" s="34"/>
      <c r="N7" s="38"/>
      <c r="O7" s="34"/>
      <c r="P7" s="34">
        <f>+G7</f>
        <v>2012</v>
      </c>
      <c r="Q7" s="34"/>
      <c r="R7" s="49"/>
    </row>
    <row r="8" spans="1:18" ht="15.75" customHeight="1" thickBot="1">
      <c r="A8" s="40" t="s">
        <v>1</v>
      </c>
      <c r="B8" s="43" t="s">
        <v>52</v>
      </c>
      <c r="C8" s="43" t="s">
        <v>51</v>
      </c>
      <c r="D8" s="43" t="s">
        <v>37</v>
      </c>
      <c r="E8" s="44" t="s">
        <v>5</v>
      </c>
      <c r="F8" s="43" t="s">
        <v>52</v>
      </c>
      <c r="G8" s="43" t="s">
        <v>51</v>
      </c>
      <c r="H8" s="43" t="s">
        <v>37</v>
      </c>
      <c r="I8" s="43" t="s">
        <v>5</v>
      </c>
      <c r="J8" s="45" t="s">
        <v>7</v>
      </c>
      <c r="K8" s="43" t="s">
        <v>52</v>
      </c>
      <c r="L8" s="43" t="s">
        <v>51</v>
      </c>
      <c r="M8" s="43" t="s">
        <v>37</v>
      </c>
      <c r="N8" s="44" t="s">
        <v>5</v>
      </c>
      <c r="O8" s="43" t="s">
        <v>52</v>
      </c>
      <c r="P8" s="43" t="s">
        <v>51</v>
      </c>
      <c r="Q8" s="43" t="s">
        <v>37</v>
      </c>
      <c r="R8" s="50" t="s">
        <v>5</v>
      </c>
    </row>
    <row r="9" spans="1:18" ht="15.75" customHeight="1" thickTop="1">
      <c r="A9" s="20"/>
      <c r="B9" s="53"/>
      <c r="C9" s="53"/>
      <c r="D9" s="53"/>
      <c r="E9" s="63"/>
      <c r="F9" s="53"/>
      <c r="G9" s="53"/>
      <c r="H9" s="53"/>
      <c r="I9" s="53"/>
      <c r="J9" s="62"/>
      <c r="K9" s="53"/>
      <c r="L9" s="53"/>
      <c r="M9" s="53"/>
      <c r="N9" s="63"/>
      <c r="O9" s="53"/>
      <c r="P9" s="53"/>
      <c r="Q9" s="53"/>
      <c r="R9" s="66"/>
    </row>
    <row r="10" spans="1:18" ht="15.75" customHeight="1">
      <c r="A10" s="20" t="s">
        <v>55</v>
      </c>
      <c r="B10" s="21">
        <v>0</v>
      </c>
      <c r="C10" s="21">
        <v>0</v>
      </c>
      <c r="D10" s="21">
        <v>0</v>
      </c>
      <c r="E10" s="22">
        <f aca="true" t="shared" si="0" ref="E10:E15">+C10+B10+D10</f>
        <v>0</v>
      </c>
      <c r="F10" s="21">
        <v>0</v>
      </c>
      <c r="G10" s="21">
        <v>0</v>
      </c>
      <c r="H10" s="21">
        <v>0</v>
      </c>
      <c r="I10" s="21">
        <f aca="true" t="shared" si="1" ref="I10:I15">+G10+F10+H10</f>
        <v>0</v>
      </c>
      <c r="J10" s="24">
        <f aca="true" t="shared" si="2" ref="J10:J16">IF(+E10&gt;0,(+I10-E10)/E10,0)</f>
        <v>0</v>
      </c>
      <c r="K10" s="25">
        <f aca="true" t="shared" si="3" ref="K10:K15">+B10/$B$16</f>
        <v>0</v>
      </c>
      <c r="L10" s="25">
        <f aca="true" t="shared" si="4" ref="L10:L15">IF(C$16&gt;0,C10/$C$16,0)</f>
        <v>0</v>
      </c>
      <c r="M10" s="25">
        <f aca="true" t="shared" si="5" ref="M10:M15">IF(D$16&gt;0,D10/$D$16,0)</f>
        <v>0</v>
      </c>
      <c r="N10" s="26">
        <f aca="true" t="shared" si="6" ref="N10:N15">+E10/$E$16</f>
        <v>0</v>
      </c>
      <c r="O10" s="25">
        <f aca="true" t="shared" si="7" ref="O10:O15">+F10/$F$16</f>
        <v>0</v>
      </c>
      <c r="P10" s="25">
        <f aca="true" t="shared" si="8" ref="P10:P15">IF(G$16&gt;0,G10/$G$16,0)</f>
        <v>0</v>
      </c>
      <c r="Q10" s="25">
        <f aca="true" t="shared" si="9" ref="Q10:Q15">IF(H$16&gt;0,H10/$H$16,0)</f>
        <v>0</v>
      </c>
      <c r="R10" s="29">
        <f>+I10/$I$16</f>
        <v>0</v>
      </c>
    </row>
    <row r="11" spans="1:27" s="52" customFormat="1" ht="15.75" customHeight="1">
      <c r="A11" s="20" t="s">
        <v>15</v>
      </c>
      <c r="B11" s="92">
        <v>4755</v>
      </c>
      <c r="C11" s="92">
        <v>635710</v>
      </c>
      <c r="D11" s="92">
        <v>0</v>
      </c>
      <c r="E11" s="22">
        <f t="shared" si="0"/>
        <v>640465</v>
      </c>
      <c r="F11" s="21">
        <v>4506</v>
      </c>
      <c r="G11" s="21">
        <v>0</v>
      </c>
      <c r="H11" s="21">
        <v>0</v>
      </c>
      <c r="I11" s="21">
        <f t="shared" si="1"/>
        <v>4506</v>
      </c>
      <c r="J11" s="24">
        <f t="shared" si="2"/>
        <v>-0.9929644867401028</v>
      </c>
      <c r="K11" s="25">
        <f t="shared" si="3"/>
        <v>0.3605823917494502</v>
      </c>
      <c r="L11" s="25">
        <f>IF(C$16&gt;0,C11/$C$16,0)</f>
        <v>1</v>
      </c>
      <c r="M11" s="25">
        <f>IF(D$16&gt;0,D11/$D$16,0)</f>
        <v>0</v>
      </c>
      <c r="N11" s="26">
        <f t="shared" si="6"/>
        <v>0.9870056418815313</v>
      </c>
      <c r="O11" s="25">
        <f t="shared" si="7"/>
        <v>0.4241340361445783</v>
      </c>
      <c r="P11" s="25">
        <f>IF(G$16&gt;0,G11/$G$16,0)</f>
        <v>0</v>
      </c>
      <c r="Q11" s="25">
        <f>IF(H$16&gt;0,H11/$H$16,0)</f>
        <v>0</v>
      </c>
      <c r="R11" s="29">
        <v>0</v>
      </c>
      <c r="S11"/>
      <c r="T11"/>
      <c r="U11"/>
      <c r="V11"/>
      <c r="W11"/>
      <c r="X11"/>
      <c r="Y11"/>
      <c r="Z11"/>
      <c r="AA11"/>
    </row>
    <row r="12" spans="1:27" s="52" customFormat="1" ht="15.75" customHeight="1">
      <c r="A12" s="20" t="s">
        <v>16</v>
      </c>
      <c r="B12" s="21">
        <v>0</v>
      </c>
      <c r="C12" s="21">
        <v>0</v>
      </c>
      <c r="D12" s="21">
        <v>0</v>
      </c>
      <c r="E12" s="22">
        <f t="shared" si="0"/>
        <v>0</v>
      </c>
      <c r="F12" s="21">
        <v>0</v>
      </c>
      <c r="G12" s="21">
        <v>0</v>
      </c>
      <c r="H12" s="21">
        <v>0</v>
      </c>
      <c r="I12" s="21">
        <f t="shared" si="1"/>
        <v>0</v>
      </c>
      <c r="J12" s="24">
        <f t="shared" si="2"/>
        <v>0</v>
      </c>
      <c r="K12" s="25">
        <f t="shared" si="3"/>
        <v>0</v>
      </c>
      <c r="L12" s="25">
        <f>IF(C$16&gt;0,C12/$C$16,0)</f>
        <v>0</v>
      </c>
      <c r="M12" s="25">
        <f>IF(D$16&gt;0,D12/$D$16,0)</f>
        <v>0</v>
      </c>
      <c r="N12" s="26">
        <f t="shared" si="6"/>
        <v>0</v>
      </c>
      <c r="O12" s="25">
        <f t="shared" si="7"/>
        <v>0</v>
      </c>
      <c r="P12" s="25">
        <f>IF(G$16&gt;0,G12/$G$16,0)</f>
        <v>0</v>
      </c>
      <c r="Q12" s="25">
        <f>IF(H$16&gt;0,H12/$H$16,0)</f>
        <v>0</v>
      </c>
      <c r="R12" s="29">
        <f>+I12/$I$16</f>
        <v>0</v>
      </c>
      <c r="S12"/>
      <c r="T12"/>
      <c r="U12"/>
      <c r="V12"/>
      <c r="W12"/>
      <c r="X12"/>
      <c r="Y12"/>
      <c r="Z12"/>
      <c r="AA12"/>
    </row>
    <row r="13" spans="1:27" s="52" customFormat="1" ht="15.75" customHeight="1">
      <c r="A13" s="20" t="s">
        <v>17</v>
      </c>
      <c r="B13" s="21">
        <v>2958</v>
      </c>
      <c r="C13" s="21">
        <v>0</v>
      </c>
      <c r="D13" s="21">
        <v>0</v>
      </c>
      <c r="E13" s="22">
        <f t="shared" si="0"/>
        <v>2958</v>
      </c>
      <c r="F13" s="21">
        <v>3158</v>
      </c>
      <c r="G13" s="21">
        <v>0</v>
      </c>
      <c r="H13" s="21">
        <v>0</v>
      </c>
      <c r="I13" s="21">
        <f t="shared" si="1"/>
        <v>3158</v>
      </c>
      <c r="J13" s="24">
        <f t="shared" si="2"/>
        <v>0.0676132521974307</v>
      </c>
      <c r="K13" s="25">
        <f t="shared" si="3"/>
        <v>0.2243118222491848</v>
      </c>
      <c r="L13" s="25">
        <f>IF(C$16&gt;0,C13/$C$16,0)</f>
        <v>0</v>
      </c>
      <c r="M13" s="25">
        <f>IF(D$16&gt;0,D13/$D$16,0)</f>
        <v>0</v>
      </c>
      <c r="N13" s="26">
        <f t="shared" si="6"/>
        <v>0.004558504662527335</v>
      </c>
      <c r="O13" s="25">
        <f t="shared" si="7"/>
        <v>0.2972515060240964</v>
      </c>
      <c r="P13" s="25">
        <f>IF(G$16&gt;0,G13/$G$16,0)</f>
        <v>0</v>
      </c>
      <c r="Q13" s="25">
        <f>IF(H$16&gt;0,H13/$H$16,0)</f>
        <v>0</v>
      </c>
      <c r="R13" s="29">
        <f>+I13/$I$16</f>
        <v>0.2972515060240964</v>
      </c>
      <c r="S13"/>
      <c r="T13"/>
      <c r="U13"/>
      <c r="V13"/>
      <c r="W13"/>
      <c r="X13"/>
      <c r="Y13"/>
      <c r="Z13"/>
      <c r="AA13"/>
    </row>
    <row r="14" spans="1:27" s="52" customFormat="1" ht="15.75" customHeight="1">
      <c r="A14" s="20" t="s">
        <v>41</v>
      </c>
      <c r="B14" s="21">
        <v>1266</v>
      </c>
      <c r="C14" s="21">
        <v>0</v>
      </c>
      <c r="D14" s="21">
        <v>0</v>
      </c>
      <c r="E14" s="22">
        <f t="shared" si="0"/>
        <v>1266</v>
      </c>
      <c r="F14" s="21">
        <v>978</v>
      </c>
      <c r="G14" s="21">
        <v>0</v>
      </c>
      <c r="H14" s="21">
        <v>0</v>
      </c>
      <c r="I14" s="21">
        <f t="shared" si="1"/>
        <v>978</v>
      </c>
      <c r="J14" s="24">
        <f t="shared" si="2"/>
        <v>-0.22748815165876776</v>
      </c>
      <c r="K14" s="25">
        <f t="shared" si="3"/>
        <v>0.09600363994843407</v>
      </c>
      <c r="L14" s="25">
        <f t="shared" si="4"/>
        <v>0</v>
      </c>
      <c r="M14" s="25">
        <f t="shared" si="5"/>
        <v>0</v>
      </c>
      <c r="N14" s="26">
        <f t="shared" si="6"/>
        <v>0.0019510030097226524</v>
      </c>
      <c r="O14" s="25">
        <f t="shared" si="7"/>
        <v>0.09205572289156627</v>
      </c>
      <c r="P14" s="25">
        <f t="shared" si="8"/>
        <v>0</v>
      </c>
      <c r="Q14" s="25">
        <f t="shared" si="9"/>
        <v>0</v>
      </c>
      <c r="R14" s="29">
        <f>+I14/$I$16</f>
        <v>0.09205572289156627</v>
      </c>
      <c r="S14"/>
      <c r="T14"/>
      <c r="U14"/>
      <c r="V14"/>
      <c r="W14"/>
      <c r="X14"/>
      <c r="Y14"/>
      <c r="Z14"/>
      <c r="AA14"/>
    </row>
    <row r="15" spans="1:27" s="52" customFormat="1" ht="15.75" customHeight="1" thickBot="1">
      <c r="A15" s="20" t="s">
        <v>26</v>
      </c>
      <c r="B15" s="21">
        <v>4208</v>
      </c>
      <c r="C15" s="21">
        <v>0</v>
      </c>
      <c r="D15" s="21">
        <v>0</v>
      </c>
      <c r="E15" s="22">
        <f t="shared" si="0"/>
        <v>4208</v>
      </c>
      <c r="F15" s="21">
        <v>1982</v>
      </c>
      <c r="G15" s="21">
        <v>0</v>
      </c>
      <c r="H15" s="21">
        <v>0</v>
      </c>
      <c r="I15" s="21">
        <f t="shared" si="1"/>
        <v>1982</v>
      </c>
      <c r="J15" s="24">
        <f t="shared" si="2"/>
        <v>-0.5289923954372624</v>
      </c>
      <c r="K15" s="25">
        <f t="shared" si="3"/>
        <v>0.3191021460529309</v>
      </c>
      <c r="L15" s="25">
        <f t="shared" si="4"/>
        <v>0</v>
      </c>
      <c r="M15" s="25">
        <f t="shared" si="5"/>
        <v>0</v>
      </c>
      <c r="N15" s="26">
        <f t="shared" si="6"/>
        <v>0.006484850446218738</v>
      </c>
      <c r="O15" s="25">
        <f t="shared" si="7"/>
        <v>0.18655873493975902</v>
      </c>
      <c r="P15" s="25">
        <f t="shared" si="8"/>
        <v>0</v>
      </c>
      <c r="Q15" s="25">
        <f t="shared" si="9"/>
        <v>0</v>
      </c>
      <c r="R15" s="29">
        <f>+I15/$I$16</f>
        <v>0.18655873493975902</v>
      </c>
      <c r="S15"/>
      <c r="T15"/>
      <c r="U15"/>
      <c r="V15"/>
      <c r="W15"/>
      <c r="X15"/>
      <c r="Y15"/>
      <c r="Z15"/>
      <c r="AA15"/>
    </row>
    <row r="16" spans="1:18" ht="15.75" customHeight="1" thickBot="1">
      <c r="A16" s="6" t="s">
        <v>10</v>
      </c>
      <c r="B16" s="7">
        <f>SUM(B10:B15)</f>
        <v>13187</v>
      </c>
      <c r="C16" s="7">
        <f aca="true" t="shared" si="10" ref="C16:I16">SUM(C10:C15)</f>
        <v>635710</v>
      </c>
      <c r="D16" s="7">
        <f t="shared" si="10"/>
        <v>0</v>
      </c>
      <c r="E16" s="7">
        <f t="shared" si="10"/>
        <v>648897</v>
      </c>
      <c r="F16" s="7">
        <f t="shared" si="10"/>
        <v>10624</v>
      </c>
      <c r="G16" s="7">
        <f t="shared" si="10"/>
        <v>0</v>
      </c>
      <c r="H16" s="7">
        <f t="shared" si="10"/>
        <v>0</v>
      </c>
      <c r="I16" s="7">
        <f t="shared" si="10"/>
        <v>10624</v>
      </c>
      <c r="J16" s="9">
        <f t="shared" si="2"/>
        <v>-0.98362760191525</v>
      </c>
      <c r="K16" s="10">
        <f>SUM(K10:K15)</f>
        <v>1</v>
      </c>
      <c r="L16" s="10">
        <f aca="true" t="shared" si="11" ref="L16:Q16">SUM(L10:L15)</f>
        <v>1</v>
      </c>
      <c r="M16" s="10">
        <f t="shared" si="11"/>
        <v>0</v>
      </c>
      <c r="N16" s="10">
        <f t="shared" si="11"/>
        <v>1</v>
      </c>
      <c r="O16" s="10">
        <f t="shared" si="11"/>
        <v>1</v>
      </c>
      <c r="P16" s="10">
        <f t="shared" si="11"/>
        <v>0</v>
      </c>
      <c r="Q16" s="10">
        <f t="shared" si="11"/>
        <v>0</v>
      </c>
      <c r="R16" s="12">
        <f>SUM(R11:R15)</f>
        <v>0.5758659638554217</v>
      </c>
    </row>
    <row r="17" spans="1:28" ht="15.75" customHeight="1">
      <c r="A17" s="2" t="s">
        <v>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2" t="str">
        <f>+canord!A50</f>
        <v>Canadian Exchange Rate Used: 2011 = 0.979115 and 2012 = 1.003179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2"/>
      <c r="B20" s="2" t="s">
        <v>80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0" t="s">
        <v>18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74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18" ht="15.75" customHeight="1">
      <c r="A23" s="37"/>
      <c r="B23" s="34"/>
      <c r="C23" s="34" t="s">
        <v>57</v>
      </c>
      <c r="D23" s="34"/>
      <c r="E23" s="34"/>
      <c r="F23" s="34"/>
      <c r="G23" s="34"/>
      <c r="H23" s="34"/>
      <c r="I23" s="34"/>
      <c r="J23" s="35"/>
      <c r="K23" s="34"/>
      <c r="L23" s="34" t="s">
        <v>43</v>
      </c>
      <c r="M23" s="34"/>
      <c r="N23" s="34"/>
      <c r="O23" s="34"/>
      <c r="P23" s="34"/>
      <c r="Q23" s="34"/>
      <c r="R23" s="49"/>
    </row>
    <row r="24" spans="1:18" ht="15.75" customHeight="1">
      <c r="A24" s="37"/>
      <c r="B24" s="34"/>
      <c r="C24" s="34">
        <f>+C7</f>
        <v>2011</v>
      </c>
      <c r="D24" s="34"/>
      <c r="E24" s="38"/>
      <c r="F24" s="34"/>
      <c r="G24" s="34">
        <f>+G7</f>
        <v>2012</v>
      </c>
      <c r="H24" s="34"/>
      <c r="I24" s="34"/>
      <c r="J24" s="39" t="s">
        <v>6</v>
      </c>
      <c r="K24" s="34"/>
      <c r="L24" s="34">
        <f>+C24</f>
        <v>2011</v>
      </c>
      <c r="M24" s="34"/>
      <c r="N24" s="38"/>
      <c r="O24" s="34"/>
      <c r="P24" s="34">
        <f>+G24</f>
        <v>2012</v>
      </c>
      <c r="Q24" s="34"/>
      <c r="R24" s="49"/>
    </row>
    <row r="25" spans="1:18" ht="15.75" customHeight="1" thickBot="1">
      <c r="A25" s="40" t="s">
        <v>1</v>
      </c>
      <c r="B25" s="43" t="s">
        <v>52</v>
      </c>
      <c r="C25" s="43" t="s">
        <v>51</v>
      </c>
      <c r="D25" s="43" t="s">
        <v>37</v>
      </c>
      <c r="E25" s="44" t="s">
        <v>5</v>
      </c>
      <c r="F25" s="43" t="s">
        <v>52</v>
      </c>
      <c r="G25" s="43" t="s">
        <v>51</v>
      </c>
      <c r="H25" s="43" t="s">
        <v>37</v>
      </c>
      <c r="I25" s="43" t="s">
        <v>5</v>
      </c>
      <c r="J25" s="45" t="s">
        <v>7</v>
      </c>
      <c r="K25" s="43" t="s">
        <v>52</v>
      </c>
      <c r="L25" s="43" t="s">
        <v>51</v>
      </c>
      <c r="M25" s="43" t="s">
        <v>37</v>
      </c>
      <c r="N25" s="44" t="s">
        <v>5</v>
      </c>
      <c r="O25" s="43" t="s">
        <v>52</v>
      </c>
      <c r="P25" s="43" t="s">
        <v>51</v>
      </c>
      <c r="Q25" s="43" t="s">
        <v>37</v>
      </c>
      <c r="R25" s="50" t="s">
        <v>5</v>
      </c>
    </row>
    <row r="26" spans="1:18" ht="15.75" customHeight="1" thickTop="1">
      <c r="A26" s="20"/>
      <c r="B26" s="21"/>
      <c r="C26" s="21"/>
      <c r="D26" s="21"/>
      <c r="E26" s="22"/>
      <c r="F26" s="21"/>
      <c r="G26" s="21"/>
      <c r="H26" s="21"/>
      <c r="I26" s="21"/>
      <c r="J26" s="24"/>
      <c r="K26" s="25"/>
      <c r="L26" s="25"/>
      <c r="M26" s="25"/>
      <c r="N26" s="26"/>
      <c r="O26" s="25"/>
      <c r="P26" s="25"/>
      <c r="Q26" s="25"/>
      <c r="R26" s="29"/>
    </row>
    <row r="27" spans="1:18" ht="15.75" customHeight="1">
      <c r="A27" s="20" t="s">
        <v>55</v>
      </c>
      <c r="B27" s="21">
        <v>0</v>
      </c>
      <c r="C27" s="21">
        <v>0</v>
      </c>
      <c r="D27" s="21">
        <v>376</v>
      </c>
      <c r="E27" s="22">
        <f aca="true" t="shared" si="12" ref="E27:E32">+C27+B27+D27</f>
        <v>376</v>
      </c>
      <c r="F27" s="21">
        <v>0</v>
      </c>
      <c r="G27" s="21">
        <v>0</v>
      </c>
      <c r="H27" s="21">
        <v>60</v>
      </c>
      <c r="I27" s="21">
        <f aca="true" t="shared" si="13" ref="I27:I32">+G27+F27+H27</f>
        <v>60</v>
      </c>
      <c r="J27" s="24">
        <f aca="true" t="shared" si="14" ref="J27:J33">IF(+E27&gt;0,(+I27-E27)/E27,0)</f>
        <v>-0.8404255319148937</v>
      </c>
      <c r="K27" s="25">
        <f aca="true" t="shared" si="15" ref="K27:K32">IF(B$33&gt;0,B27/$B$33,0)</f>
        <v>0</v>
      </c>
      <c r="L27" s="25">
        <f aca="true" t="shared" si="16" ref="L27:L32">IF(C$33&gt;0,C27/$C$33,0)</f>
        <v>0</v>
      </c>
      <c r="M27" s="25">
        <f aca="true" t="shared" si="17" ref="M27:M32">+D27/$D$33</f>
        <v>1</v>
      </c>
      <c r="N27" s="26">
        <f aca="true" t="shared" si="18" ref="N27:N32">+E27/$E$33</f>
        <v>0.0002763058205731729</v>
      </c>
      <c r="O27" s="25">
        <f aca="true" t="shared" si="19" ref="O27:O32">IF(F$33&gt;0,F27/$F$33,0)</f>
        <v>0</v>
      </c>
      <c r="P27" s="25">
        <f aca="true" t="shared" si="20" ref="P27:P32">IF(G$33&gt;0,G27/$G$33,0)</f>
        <v>0</v>
      </c>
      <c r="Q27" s="25">
        <f aca="true" t="shared" si="21" ref="Q27:Q32">+H27/$H$33</f>
        <v>1</v>
      </c>
      <c r="R27" s="29">
        <f aca="true" t="shared" si="22" ref="R27:R32">+I27/$I$33</f>
        <v>4.3590427251572705E-05</v>
      </c>
    </row>
    <row r="28" spans="1:18" ht="15.75" customHeight="1">
      <c r="A28" s="20" t="s">
        <v>15</v>
      </c>
      <c r="B28" s="21">
        <v>49962</v>
      </c>
      <c r="C28" s="21">
        <v>1253911</v>
      </c>
      <c r="D28" s="21">
        <v>0</v>
      </c>
      <c r="E28" s="22">
        <f t="shared" si="12"/>
        <v>1303873</v>
      </c>
      <c r="F28" s="21">
        <v>49472</v>
      </c>
      <c r="G28" s="21">
        <v>1274552</v>
      </c>
      <c r="H28" s="21">
        <v>0</v>
      </c>
      <c r="I28" s="21">
        <f t="shared" si="13"/>
        <v>1324024</v>
      </c>
      <c r="J28" s="24">
        <f t="shared" si="14"/>
        <v>0.015454726035434433</v>
      </c>
      <c r="K28" s="25">
        <f t="shared" si="15"/>
        <v>0.46902106567534074</v>
      </c>
      <c r="L28" s="25">
        <f t="shared" si="16"/>
        <v>1</v>
      </c>
      <c r="M28" s="25">
        <f t="shared" si="17"/>
        <v>0</v>
      </c>
      <c r="N28" s="26">
        <f t="shared" si="18"/>
        <v>0.9581587744367146</v>
      </c>
      <c r="O28" s="25">
        <f t="shared" si="19"/>
        <v>0.48579592878816147</v>
      </c>
      <c r="P28" s="25">
        <f t="shared" si="20"/>
        <v>1</v>
      </c>
      <c r="Q28" s="25">
        <f t="shared" si="21"/>
        <v>0</v>
      </c>
      <c r="R28" s="29">
        <f t="shared" si="22"/>
        <v>0.9619128641889384</v>
      </c>
    </row>
    <row r="29" spans="1:18" ht="15.75" customHeight="1">
      <c r="A29" s="20" t="s">
        <v>16</v>
      </c>
      <c r="B29" s="21">
        <v>9659</v>
      </c>
      <c r="C29" s="21">
        <v>0</v>
      </c>
      <c r="D29" s="21">
        <v>0</v>
      </c>
      <c r="E29" s="22">
        <f t="shared" si="12"/>
        <v>9659</v>
      </c>
      <c r="F29" s="21">
        <v>5662</v>
      </c>
      <c r="G29" s="21">
        <v>0</v>
      </c>
      <c r="H29" s="21">
        <v>0</v>
      </c>
      <c r="I29" s="21">
        <f t="shared" si="13"/>
        <v>5662</v>
      </c>
      <c r="J29" s="24">
        <f t="shared" si="14"/>
        <v>-0.4138109535148566</v>
      </c>
      <c r="K29" s="25">
        <f t="shared" si="15"/>
        <v>0.09067440201269197</v>
      </c>
      <c r="L29" s="25">
        <f t="shared" si="16"/>
        <v>0</v>
      </c>
      <c r="M29" s="25">
        <f t="shared" si="17"/>
        <v>0</v>
      </c>
      <c r="N29" s="26">
        <f t="shared" si="18"/>
        <v>0.007097973193926269</v>
      </c>
      <c r="O29" s="25">
        <f t="shared" si="19"/>
        <v>0.05559865274900085</v>
      </c>
      <c r="P29" s="25">
        <f t="shared" si="20"/>
        <v>0</v>
      </c>
      <c r="Q29" s="25">
        <f t="shared" si="21"/>
        <v>0</v>
      </c>
      <c r="R29" s="29">
        <f t="shared" si="22"/>
        <v>0.004113483318306744</v>
      </c>
    </row>
    <row r="30" spans="1:18" ht="15.75" customHeight="1">
      <c r="A30" s="20" t="s">
        <v>17</v>
      </c>
      <c r="B30" s="21">
        <v>14754</v>
      </c>
      <c r="C30" s="21">
        <v>0</v>
      </c>
      <c r="D30" s="21">
        <v>0</v>
      </c>
      <c r="E30" s="22">
        <f t="shared" si="12"/>
        <v>14754</v>
      </c>
      <c r="F30" s="21">
        <v>17115</v>
      </c>
      <c r="G30" s="21">
        <v>0</v>
      </c>
      <c r="H30" s="21">
        <v>0</v>
      </c>
      <c r="I30" s="21">
        <f t="shared" si="13"/>
        <v>17115</v>
      </c>
      <c r="J30" s="24">
        <f t="shared" si="14"/>
        <v>0.16002440016266775</v>
      </c>
      <c r="K30" s="25">
        <f t="shared" si="15"/>
        <v>0.13850399909879463</v>
      </c>
      <c r="L30" s="25">
        <f t="shared" si="16"/>
        <v>0</v>
      </c>
      <c r="M30" s="25">
        <f t="shared" si="17"/>
        <v>0</v>
      </c>
      <c r="N30" s="26">
        <f t="shared" si="18"/>
        <v>0.010842064033873918</v>
      </c>
      <c r="O30" s="25">
        <f t="shared" si="19"/>
        <v>0.1680626884138378</v>
      </c>
      <c r="P30" s="25">
        <f t="shared" si="20"/>
        <v>0</v>
      </c>
      <c r="Q30" s="25">
        <f t="shared" si="21"/>
        <v>0</v>
      </c>
      <c r="R30" s="29">
        <f t="shared" si="22"/>
        <v>0.012434169373511115</v>
      </c>
    </row>
    <row r="31" spans="1:18" ht="15.75" customHeight="1">
      <c r="A31" s="20" t="s">
        <v>41</v>
      </c>
      <c r="B31" s="21">
        <v>7021</v>
      </c>
      <c r="C31" s="21">
        <v>0</v>
      </c>
      <c r="D31" s="21">
        <v>0</v>
      </c>
      <c r="E31" s="22">
        <f t="shared" si="12"/>
        <v>7021</v>
      </c>
      <c r="F31" s="21">
        <v>6819</v>
      </c>
      <c r="G31" s="21">
        <v>0</v>
      </c>
      <c r="H31" s="21">
        <v>0</v>
      </c>
      <c r="I31" s="21">
        <f t="shared" si="13"/>
        <v>6819</v>
      </c>
      <c r="J31" s="24">
        <f t="shared" si="14"/>
        <v>-0.028770830366044723</v>
      </c>
      <c r="K31" s="25">
        <f t="shared" si="15"/>
        <v>0.0659100296646765</v>
      </c>
      <c r="L31" s="25">
        <f t="shared" si="16"/>
        <v>0</v>
      </c>
      <c r="M31" s="25">
        <f t="shared" si="17"/>
        <v>0</v>
      </c>
      <c r="N31" s="26">
        <f t="shared" si="18"/>
        <v>0.005159423314479381</v>
      </c>
      <c r="O31" s="25">
        <f t="shared" si="19"/>
        <v>0.06695994579573239</v>
      </c>
      <c r="P31" s="25">
        <f t="shared" si="20"/>
        <v>0</v>
      </c>
      <c r="Q31" s="25">
        <f t="shared" si="21"/>
        <v>0</v>
      </c>
      <c r="R31" s="29">
        <f t="shared" si="22"/>
        <v>0.004954052057141238</v>
      </c>
    </row>
    <row r="32" spans="1:18" ht="15.75" customHeight="1" thickBot="1">
      <c r="A32" s="20" t="s">
        <v>26</v>
      </c>
      <c r="B32" s="21">
        <v>25128</v>
      </c>
      <c r="C32" s="21">
        <v>0</v>
      </c>
      <c r="D32" s="21">
        <v>0</v>
      </c>
      <c r="E32" s="22">
        <f t="shared" si="12"/>
        <v>25128</v>
      </c>
      <c r="F32" s="21">
        <v>22769</v>
      </c>
      <c r="G32" s="21">
        <v>0</v>
      </c>
      <c r="H32" s="21">
        <v>0</v>
      </c>
      <c r="I32" s="21">
        <f t="shared" si="13"/>
        <v>22769</v>
      </c>
      <c r="J32" s="24">
        <f t="shared" si="14"/>
        <v>-0.09387933779051258</v>
      </c>
      <c r="K32" s="25">
        <f t="shared" si="15"/>
        <v>0.2358905035484961</v>
      </c>
      <c r="L32" s="25">
        <f t="shared" si="16"/>
        <v>0</v>
      </c>
      <c r="M32" s="25">
        <f t="shared" si="17"/>
        <v>0</v>
      </c>
      <c r="N32" s="26">
        <f t="shared" si="18"/>
        <v>0.018465459200432684</v>
      </c>
      <c r="O32" s="25">
        <f t="shared" si="19"/>
        <v>0.22358278425326747</v>
      </c>
      <c r="P32" s="25">
        <f t="shared" si="20"/>
        <v>0</v>
      </c>
      <c r="Q32" s="25">
        <f t="shared" si="21"/>
        <v>0</v>
      </c>
      <c r="R32" s="29">
        <f t="shared" si="22"/>
        <v>0.016541840634850983</v>
      </c>
    </row>
    <row r="33" spans="1:18" ht="15.75" customHeight="1" thickBot="1">
      <c r="A33" s="6" t="s">
        <v>10</v>
      </c>
      <c r="B33" s="7">
        <f aca="true" t="shared" si="23" ref="B33:I33">SUM(B27:B32)</f>
        <v>106524</v>
      </c>
      <c r="C33" s="7">
        <f t="shared" si="23"/>
        <v>1253911</v>
      </c>
      <c r="D33" s="7">
        <f t="shared" si="23"/>
        <v>376</v>
      </c>
      <c r="E33" s="7">
        <f t="shared" si="23"/>
        <v>1360811</v>
      </c>
      <c r="F33" s="14">
        <f t="shared" si="23"/>
        <v>101837</v>
      </c>
      <c r="G33" s="7">
        <f t="shared" si="23"/>
        <v>1274552</v>
      </c>
      <c r="H33" s="7">
        <f t="shared" si="23"/>
        <v>60</v>
      </c>
      <c r="I33" s="7">
        <f t="shared" si="23"/>
        <v>1376449</v>
      </c>
      <c r="J33" s="9">
        <f t="shared" si="14"/>
        <v>0.011491676654583186</v>
      </c>
      <c r="K33" s="10">
        <f aca="true" t="shared" si="24" ref="K33:R33">SUM(K27:K32)</f>
        <v>1</v>
      </c>
      <c r="L33" s="10">
        <f t="shared" si="24"/>
        <v>1</v>
      </c>
      <c r="M33" s="10">
        <f t="shared" si="24"/>
        <v>1</v>
      </c>
      <c r="N33" s="11">
        <f t="shared" si="24"/>
        <v>0.9999999999999999</v>
      </c>
      <c r="O33" s="10">
        <f t="shared" si="24"/>
        <v>1</v>
      </c>
      <c r="P33" s="10">
        <f t="shared" si="24"/>
        <v>1</v>
      </c>
      <c r="Q33" s="10">
        <f t="shared" si="24"/>
        <v>1</v>
      </c>
      <c r="R33" s="12">
        <f t="shared" si="24"/>
        <v>1.0000000000000002</v>
      </c>
    </row>
    <row r="35" ht="15.75" customHeight="1">
      <c r="A35" s="2" t="str">
        <f>+A18</f>
        <v>Canadian Exchange Rate Used: 2011 = 0.979115 and 2012 = 1.003179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1" r:id="rId1"/>
  <ignoredErrors>
    <ignoredError sqref="J33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MARC-Life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bruggeman</dc:creator>
  <cp:keywords/>
  <dc:description/>
  <cp:lastModifiedBy>Sullivan Carol</cp:lastModifiedBy>
  <cp:lastPrinted>2013-04-03T13:38:41Z</cp:lastPrinted>
  <dcterms:created xsi:type="dcterms:W3CDTF">1998-03-27T18:48:13Z</dcterms:created>
  <dcterms:modified xsi:type="dcterms:W3CDTF">2013-05-16T17:33:14Z</dcterms:modified>
  <cp:category/>
  <cp:version/>
  <cp:contentType/>
  <cp:contentStatus/>
</cp:coreProperties>
</file>