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340" windowHeight="6555" activeTab="0"/>
  </bookViews>
  <sheets>
    <sheet name="usord " sheetId="1" r:id="rId1"/>
    <sheet name="canord" sheetId="2" r:id="rId2"/>
    <sheet name="usgroup" sheetId="3" r:id="rId3"/>
    <sheet name="cangroup" sheetId="4" r:id="rId4"/>
  </sheets>
  <definedNames>
    <definedName name="_xlnm.Print_Area" localSheetId="1">'canord'!$A$1:$U$79</definedName>
  </definedNames>
  <calcPr fullCalcOnLoad="1"/>
</workbook>
</file>

<file path=xl/sharedStrings.xml><?xml version="1.0" encoding="utf-8"?>
<sst xmlns="http://schemas.openxmlformats.org/spreadsheetml/2006/main" count="367" uniqueCount="88">
  <si>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</si>
  <si>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</si>
  <si>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</si>
  <si>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</si>
  <si>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</si>
  <si>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</si>
  <si>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</si>
  <si>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</si>
  <si>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</si>
  <si>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Manufacturers Life</t>
  </si>
  <si>
    <t>Optimum Re (US)</t>
  </si>
  <si>
    <t>Transamerica Re</t>
  </si>
  <si>
    <t>TOTALS</t>
  </si>
  <si>
    <t>U.S. ORDINARY REINSURANCE</t>
  </si>
  <si>
    <t>CANADIAN ORDINARY REINSURANCE</t>
  </si>
  <si>
    <t>Date:</t>
  </si>
  <si>
    <t>Munich Re (Canada)</t>
  </si>
  <si>
    <t>Munich  Re (Canada)</t>
  </si>
  <si>
    <t>Optimum Re (Canada)</t>
  </si>
  <si>
    <t>RGA Re (Canada)</t>
  </si>
  <si>
    <t xml:space="preserve"> </t>
  </si>
  <si>
    <t xml:space="preserve">         Ordinary Reinsurance In Force</t>
  </si>
  <si>
    <t xml:space="preserve">          Ordinary Reinsurance In Force</t>
  </si>
  <si>
    <t xml:space="preserve">          Market Share Percentages</t>
  </si>
  <si>
    <t xml:space="preserve">            Market Share Percentages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</si>
  <si>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</si>
  <si>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</si>
  <si>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</si>
  <si>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Swiss Re </t>
  </si>
  <si>
    <t xml:space="preserve">Canada Life </t>
  </si>
  <si>
    <t>Canada Life</t>
  </si>
  <si>
    <t>Scottish Re</t>
  </si>
  <si>
    <t>`</t>
  </si>
  <si>
    <t>Swiss Re</t>
  </si>
  <si>
    <t>General Re Life</t>
  </si>
  <si>
    <t>Pacific Life</t>
  </si>
  <si>
    <t xml:space="preserve">Generali USA Life Re </t>
  </si>
  <si>
    <t>AXA Equitable</t>
  </si>
  <si>
    <t>RGA Re. Company</t>
  </si>
  <si>
    <t>Ace Tempest</t>
  </si>
  <si>
    <t>Retro</t>
  </si>
  <si>
    <t>Wilton Re</t>
  </si>
  <si>
    <t>Group Reinsurance Plus (Hartford)</t>
  </si>
  <si>
    <t>Scottish Re (US)</t>
  </si>
  <si>
    <t>SCOR Global Life</t>
  </si>
  <si>
    <t xml:space="preserve">                      Market Share Percentages</t>
  </si>
  <si>
    <t xml:space="preserve">                    Market Share Percentages</t>
  </si>
  <si>
    <t>Percentage Increase</t>
  </si>
  <si>
    <t xml:space="preserve">Employers Re. Corp. </t>
  </si>
  <si>
    <t>Employers Re Corp.</t>
  </si>
  <si>
    <t>DNR: Did Not Report</t>
  </si>
  <si>
    <t>SCOR Global Life (Canada)</t>
  </si>
  <si>
    <t>Aurigen</t>
  </si>
  <si>
    <t>Munich Re (US)</t>
  </si>
  <si>
    <t>Port</t>
  </si>
  <si>
    <t>Trad</t>
  </si>
  <si>
    <t>Generali USA Life Re</t>
  </si>
  <si>
    <t>Hannover Life Re</t>
  </si>
  <si>
    <t>Berkshire Hathaway Group (Sun)</t>
  </si>
  <si>
    <t xml:space="preserve">         Group Reinsurance In Force (Premium)</t>
  </si>
  <si>
    <t xml:space="preserve">                    Group Reinsurance In Force (Premium)</t>
  </si>
  <si>
    <t>DNR</t>
  </si>
  <si>
    <t xml:space="preserve">                    Group Reinsurance New Business (Premium)</t>
  </si>
  <si>
    <t xml:space="preserve">   Group Reinsurance New Business (Premium)</t>
  </si>
  <si>
    <t xml:space="preserve">      Ordinary Reinsurance New Business</t>
  </si>
  <si>
    <t xml:space="preserve">        Ordinary Reinsurance New Business</t>
  </si>
  <si>
    <t xml:space="preserve">    Ordinary Reinsurance New Business</t>
  </si>
  <si>
    <t xml:space="preserve">         Ordinary Reinsurance New Business</t>
  </si>
  <si>
    <t>Canadian Exchange Rate Used: 2010 = 1.003 and 2011 = 0.979115</t>
  </si>
  <si>
    <t>CANADIAN GROUP REINSURANCE PREMIUM NEW BUSINESS MARKET SHARE PERCENTAGES FOR 2010 AND 2011 (AMOUNTS IN $CAN THOUSANDS)</t>
  </si>
  <si>
    <t>CANADIAN GROUP REINSURANCE PREMIUM IN FORCE MARKET SHARE PERCENTAGES FOR 2010 AND 2011 (AMOUNTS IN $CAN THOUSANDS)</t>
  </si>
  <si>
    <t>U.S. GROUP REINSURANCE PREMIUM NEW BUSINESS AND IN FORCE MARKET SHARE PERCENTAGES FOR 2010 AND 2011 (AMOUNTS IN $U.S. THOUSANDS)</t>
  </si>
  <si>
    <t>U.S. GROUP REINSURANCE PREMIUM IN FORCE MARKET SHARE PERCENTAGES FOR 2010 AND 2011 (AMOUNTS IN $U.S. THOUSANDS)</t>
  </si>
  <si>
    <t>CANADIAN ORDINARY REINSURANCE NEW BUSINESS MARKET SHARE PERCENTAGES FOR 2010 AND 2011 ( AMOUNTS IN $CAN MILLIONS)</t>
  </si>
  <si>
    <t>CANADIAN ORDINARY REINSURANCE IN FORCE MARKET SHARE PERCENTAGES FOR 2010 AND 2011 ( AMOUNTS IN $CAN MILLIONS)</t>
  </si>
  <si>
    <t>U.S. ORDINARY REINSURANCE IN FORCE MARKET SHARE PERCENTAGES FOR 2010 AND 2011 (AMOUNTS IN $U.S. MILLIONS)</t>
  </si>
  <si>
    <t>U.S. ORDINARY REINSURANCE NEW BUSINESS MARKET SHARE PERCENTAGES FOR 2010 AND 2011 ( AMOUNTS IN $U.S. MILLIONS)</t>
  </si>
  <si>
    <t>Berkshire Hathaway Group</t>
  </si>
  <si>
    <t xml:space="preserve">              Acquired by SCOR Global Life</t>
  </si>
  <si>
    <t xml:space="preserve">                   Acquired by Pacific Life </t>
  </si>
  <si>
    <t xml:space="preserve">* 2011 figures include $56,405 in new portfolio and $52,929 in recurring inforce from acquisition of a portion of Scottish Re's recurring inforce. </t>
  </si>
  <si>
    <t>Hannover Life Re*,**</t>
  </si>
  <si>
    <t xml:space="preserve">** 2011 figures include $2,119 of new portfolio and $2,119 of retrocession inforce from acquisition of a retrocession in force block. </t>
  </si>
  <si>
    <t>SCOR Global Life (US)***</t>
  </si>
  <si>
    <t>Berkshire Hathaway Group****</t>
  </si>
  <si>
    <t>**** Includes an in-force block written by Berkshire Hathaway in late 2009 (The block represents $320.0 billion of in force in  2010 and $294.1 billion of in force in 2011)</t>
  </si>
  <si>
    <t>*** 2011 portfolio new business figure of $829,056 is from acquisition of Transamerica Re.</t>
  </si>
  <si>
    <t>*** 2011 recurring in force figure includes $830,804 from acquisition of Transamerica Re.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</si>
</sst>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  <numFmt numFmtId="174" formatCode="0.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1" fillId="0" borderId="1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3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10" fontId="1" fillId="0" borderId="38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1" fillId="0" borderId="40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1" fillId="0" borderId="0" xfId="0" applyFont="1" applyAlignment="1" quotePrefix="1">
      <alignment/>
    </xf>
    <xf numFmtId="37" fontId="1" fillId="0" borderId="21" xfId="42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9" fontId="1" fillId="0" borderId="0" xfId="0" applyNumberFormat="1" applyFont="1" applyAlignment="1">
      <alignment/>
    </xf>
    <xf numFmtId="37" fontId="1" fillId="0" borderId="0" xfId="42" applyNumberFormat="1" applyFont="1" applyFill="1" applyBorder="1" applyAlignment="1">
      <alignment horizontal="right"/>
    </xf>
    <xf numFmtId="37" fontId="1" fillId="0" borderId="21" xfId="42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SheetLayoutView="100" zoomScalePageLayoutView="0" workbookViewId="0" topLeftCell="A1">
      <selection activeCell="B3" sqref="B3"/>
    </sheetView>
  </sheetViews>
  <sheetFormatPr defaultColWidth="8.8515625" defaultRowHeight="15.75" customHeight="1"/>
  <cols>
    <col min="1" max="1" width="31.57421875" style="52" customWidth="1"/>
    <col min="2" max="2" width="12.28125" style="52" customWidth="1"/>
    <col min="3" max="3" width="10.140625" style="52" bestFit="1" customWidth="1"/>
    <col min="4" max="4" width="9.421875" style="52" bestFit="1" customWidth="1"/>
    <col min="5" max="6" width="11.7109375" style="52" bestFit="1" customWidth="1"/>
    <col min="7" max="7" width="10.28125" style="52" bestFit="1" customWidth="1"/>
    <col min="8" max="8" width="9.421875" style="52" bestFit="1" customWidth="1"/>
    <col min="9" max="9" width="11.7109375" style="52" bestFit="1" customWidth="1"/>
    <col min="10" max="10" width="11.7109375" style="52" customWidth="1"/>
    <col min="11" max="11" width="13.421875" style="52" customWidth="1"/>
    <col min="12" max="12" width="11.7109375" style="52" customWidth="1"/>
    <col min="13" max="13" width="12.140625" style="52" customWidth="1"/>
    <col min="14" max="14" width="10.421875" style="52" customWidth="1"/>
    <col min="15" max="15" width="9.28125" style="52" bestFit="1" customWidth="1"/>
    <col min="16" max="16" width="10.28125" style="52" bestFit="1" customWidth="1"/>
    <col min="17" max="20" width="9.28125" style="52" bestFit="1" customWidth="1"/>
    <col min="21" max="16384" width="8.8515625" style="52" customWidth="1"/>
  </cols>
  <sheetData>
    <row r="1" spans="1:21" ht="15.75" customHeight="1">
      <c r="A1" s="67" t="s">
        <v>20</v>
      </c>
      <c r="B1" s="67" t="s">
        <v>20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.75" customHeight="1">
      <c r="A2" s="67" t="s">
        <v>15</v>
      </c>
      <c r="B2" s="68">
        <v>41029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75" customHeight="1">
      <c r="A4" s="67"/>
      <c r="B4" s="67"/>
      <c r="C4" s="16" t="s">
        <v>76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5.7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67</v>
      </c>
      <c r="E7" s="34"/>
      <c r="F7" s="34"/>
      <c r="G7" s="34"/>
      <c r="H7" s="34"/>
      <c r="I7" s="34"/>
      <c r="J7" s="100" t="s">
        <v>47</v>
      </c>
      <c r="K7" s="101"/>
      <c r="L7" s="101"/>
      <c r="M7" s="102"/>
      <c r="N7" s="34"/>
      <c r="O7" s="34"/>
      <c r="P7" s="34" t="s">
        <v>23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2010</v>
      </c>
      <c r="D8" s="34"/>
      <c r="E8" s="38"/>
      <c r="F8" s="34"/>
      <c r="G8" s="34">
        <v>2011</v>
      </c>
      <c r="H8" s="34"/>
      <c r="I8" s="38"/>
      <c r="J8" s="76"/>
      <c r="K8" s="34"/>
      <c r="L8" s="34"/>
      <c r="M8" s="77" t="s">
        <v>20</v>
      </c>
      <c r="N8" s="34"/>
      <c r="O8" s="34">
        <f>+C8</f>
        <v>2010</v>
      </c>
      <c r="P8" s="34"/>
      <c r="Q8" s="38"/>
      <c r="R8" s="34"/>
      <c r="S8" s="34">
        <f>+G8</f>
        <v>2011</v>
      </c>
      <c r="T8" s="34"/>
      <c r="U8" s="36"/>
    </row>
    <row r="9" spans="1:21" ht="15.75" customHeight="1" thickBot="1">
      <c r="A9" s="40" t="s">
        <v>1</v>
      </c>
      <c r="B9" s="41" t="s">
        <v>2</v>
      </c>
      <c r="C9" s="41" t="s">
        <v>3</v>
      </c>
      <c r="D9" s="41" t="s">
        <v>4</v>
      </c>
      <c r="E9" s="42" t="s">
        <v>5</v>
      </c>
      <c r="F9" s="43" t="s">
        <v>2</v>
      </c>
      <c r="G9" s="43" t="s">
        <v>3</v>
      </c>
      <c r="H9" s="43" t="s">
        <v>4</v>
      </c>
      <c r="I9" s="44" t="s">
        <v>5</v>
      </c>
      <c r="J9" s="43" t="s">
        <v>2</v>
      </c>
      <c r="K9" s="43" t="s">
        <v>3</v>
      </c>
      <c r="L9" s="43" t="s">
        <v>4</v>
      </c>
      <c r="M9" s="44" t="s">
        <v>5</v>
      </c>
      <c r="N9" s="43" t="s">
        <v>2</v>
      </c>
      <c r="O9" s="43" t="s">
        <v>3</v>
      </c>
      <c r="P9" s="43" t="s">
        <v>4</v>
      </c>
      <c r="Q9" s="44" t="s">
        <v>5</v>
      </c>
      <c r="R9" s="43" t="s">
        <v>2</v>
      </c>
      <c r="S9" s="43" t="s">
        <v>3</v>
      </c>
      <c r="T9" s="43" t="s">
        <v>4</v>
      </c>
      <c r="U9" s="46" t="s">
        <v>5</v>
      </c>
    </row>
    <row r="10" spans="1:21" ht="15.75" customHeight="1" thickTop="1">
      <c r="A10" s="20"/>
      <c r="B10" s="53"/>
      <c r="C10" s="53"/>
      <c r="D10" s="53"/>
      <c r="E10" s="54" t="s">
        <v>20</v>
      </c>
      <c r="F10" s="53"/>
      <c r="G10" s="53"/>
      <c r="H10" s="53"/>
      <c r="I10" s="53" t="s">
        <v>20</v>
      </c>
      <c r="J10" s="81"/>
      <c r="K10" s="79"/>
      <c r="L10" s="79"/>
      <c r="M10" s="26" t="s">
        <v>20</v>
      </c>
      <c r="N10" s="53"/>
      <c r="O10" s="53"/>
      <c r="P10" s="53"/>
      <c r="Q10" s="54"/>
      <c r="R10" s="53"/>
      <c r="S10" s="53"/>
      <c r="T10" s="53"/>
      <c r="U10" s="55"/>
    </row>
    <row r="11" spans="1:21" ht="15" customHeight="1">
      <c r="A11" s="20" t="s">
        <v>39</v>
      </c>
      <c r="B11" s="21">
        <v>6478</v>
      </c>
      <c r="C11" s="21">
        <v>0</v>
      </c>
      <c r="D11" s="21">
        <v>0</v>
      </c>
      <c r="E11" s="22">
        <f aca="true" t="shared" si="0" ref="E11:E17">+B11+C11+D11</f>
        <v>6478</v>
      </c>
      <c r="F11" s="98" t="s">
        <v>61</v>
      </c>
      <c r="G11" s="98" t="s">
        <v>61</v>
      </c>
      <c r="H11" s="98" t="s">
        <v>61</v>
      </c>
      <c r="I11" s="99" t="s">
        <v>61</v>
      </c>
      <c r="J11" s="78">
        <v>0</v>
      </c>
      <c r="K11" s="25">
        <f>IF(+C11&gt;0,(+G11-C11)/C11,0)</f>
        <v>0</v>
      </c>
      <c r="L11" s="25">
        <f>IF(+D11&gt;0,(+H11-D11)/D11,0)</f>
        <v>0</v>
      </c>
      <c r="M11" s="26">
        <v>0</v>
      </c>
      <c r="N11" s="25">
        <f aca="true" t="shared" si="1" ref="N11:N18">+B11/$B$30</f>
        <v>0.012828688099302522</v>
      </c>
      <c r="O11" s="25">
        <f aca="true" t="shared" si="2" ref="O11:O18">+C11/$C$30</f>
        <v>0</v>
      </c>
      <c r="P11" s="25">
        <f aca="true" t="shared" si="3" ref="P11:P18">+D11/$D$30</f>
        <v>0</v>
      </c>
      <c r="Q11" s="26">
        <f aca="true" t="shared" si="4" ref="Q11:Q18">+E11/$E$30</f>
        <v>0.01068229489598037</v>
      </c>
      <c r="R11" s="25">
        <v>0</v>
      </c>
      <c r="S11" s="25">
        <v>0</v>
      </c>
      <c r="T11" s="25">
        <v>0</v>
      </c>
      <c r="U11" s="27">
        <v>0</v>
      </c>
    </row>
    <row r="12" spans="1:21" ht="15" customHeight="1">
      <c r="A12" s="20" t="s">
        <v>37</v>
      </c>
      <c r="B12" s="21">
        <v>0</v>
      </c>
      <c r="C12" s="21">
        <v>0</v>
      </c>
      <c r="D12" s="21">
        <v>1622</v>
      </c>
      <c r="E12" s="22">
        <f t="shared" si="0"/>
        <v>1622</v>
      </c>
      <c r="F12" s="21">
        <v>0</v>
      </c>
      <c r="G12" s="21">
        <v>0</v>
      </c>
      <c r="H12" s="21">
        <v>1682</v>
      </c>
      <c r="I12" s="22">
        <f>+F12+G12+H12</f>
        <v>1682</v>
      </c>
      <c r="J12" s="78">
        <f aca="true" t="shared" si="5" ref="J12:J29">IF(+B12&gt;0,(+F12-B12)/B12,0)</f>
        <v>0</v>
      </c>
      <c r="K12" s="25">
        <f aca="true" t="shared" si="6" ref="K12:K29">IF(+C12&gt;0,(+G12-C12)/C12,0)</f>
        <v>0</v>
      </c>
      <c r="L12" s="25">
        <f aca="true" t="shared" si="7" ref="L12:L29">IF(+D12&gt;0,(+H12-D12)/D12,0)</f>
        <v>0.036991368680641186</v>
      </c>
      <c r="M12" s="26">
        <f aca="true" t="shared" si="8" ref="M12:M30">IF(+E12&gt;0,(+I12-E12)/E12,0)</f>
        <v>0.036991368680641186</v>
      </c>
      <c r="N12" s="25">
        <f t="shared" si="1"/>
        <v>0</v>
      </c>
      <c r="O12" s="25">
        <f t="shared" si="2"/>
        <v>0</v>
      </c>
      <c r="P12" s="25">
        <f t="shared" si="3"/>
        <v>0.22446720177138113</v>
      </c>
      <c r="Q12" s="26">
        <f t="shared" si="4"/>
        <v>0.0026746962521272243</v>
      </c>
      <c r="R12" s="25">
        <f aca="true" t="shared" si="9" ref="R12:R29">+F12/$F$30</f>
        <v>0</v>
      </c>
      <c r="S12" s="25">
        <f aca="true" t="shared" si="10" ref="S12:S29">+G12/$G$30</f>
        <v>0</v>
      </c>
      <c r="T12" s="25">
        <f aca="true" t="shared" si="11" ref="T12:T29">+H12/$H$30</f>
        <v>0.19945452389422508</v>
      </c>
      <c r="U12" s="27">
        <f aca="true" t="shared" si="12" ref="U12:U29">+I12/$I$30</f>
        <v>0.0011130352842772847</v>
      </c>
    </row>
    <row r="13" spans="1:21" ht="15" customHeight="1">
      <c r="A13" s="20" t="s">
        <v>77</v>
      </c>
      <c r="B13" s="21">
        <v>0</v>
      </c>
      <c r="C13" s="21">
        <v>0</v>
      </c>
      <c r="D13" s="21">
        <v>2690</v>
      </c>
      <c r="E13" s="22">
        <f t="shared" si="0"/>
        <v>2690</v>
      </c>
      <c r="F13" s="21">
        <v>0</v>
      </c>
      <c r="G13" s="21">
        <v>0</v>
      </c>
      <c r="H13" s="21">
        <v>2182</v>
      </c>
      <c r="I13" s="22">
        <f>+F13+G13+H13</f>
        <v>2182</v>
      </c>
      <c r="J13" s="78">
        <f>IF(+B13&gt;0,(+F13-B13)/B13,0)</f>
        <v>0</v>
      </c>
      <c r="K13" s="25">
        <f>IF(+C13&gt;0,(+G13-C13)/C13,0)</f>
        <v>0</v>
      </c>
      <c r="L13" s="25">
        <f>IF(+D13&gt;0,(+H13-D13)/D13,0)</f>
        <v>-0.18884758364312268</v>
      </c>
      <c r="M13" s="26">
        <f>IF(+E13&gt;0,(+I13-E13)/E13,0)</f>
        <v>-0.18884758364312268</v>
      </c>
      <c r="N13" s="25">
        <f t="shared" si="1"/>
        <v>0</v>
      </c>
      <c r="O13" s="25">
        <f t="shared" si="2"/>
        <v>0</v>
      </c>
      <c r="P13" s="25">
        <f t="shared" si="3"/>
        <v>0.3722668142817603</v>
      </c>
      <c r="Q13" s="26">
        <f t="shared" si="4"/>
        <v>0.004435840270174004</v>
      </c>
      <c r="R13" s="25">
        <f t="shared" si="9"/>
        <v>0</v>
      </c>
      <c r="S13" s="25">
        <f t="shared" si="10"/>
        <v>0</v>
      </c>
      <c r="T13" s="25">
        <f t="shared" si="11"/>
        <v>0.25874540495671766</v>
      </c>
      <c r="U13" s="27">
        <f t="shared" si="12"/>
        <v>0.0014439018967259425</v>
      </c>
    </row>
    <row r="14" spans="1:21" ht="15.75" customHeight="1">
      <c r="A14" s="20" t="s">
        <v>29</v>
      </c>
      <c r="B14" s="21">
        <v>19698</v>
      </c>
      <c r="C14" s="21">
        <v>71601</v>
      </c>
      <c r="D14" s="21">
        <v>0</v>
      </c>
      <c r="E14" s="22">
        <f t="shared" si="0"/>
        <v>91299</v>
      </c>
      <c r="F14" s="21">
        <v>15543</v>
      </c>
      <c r="G14" s="21">
        <v>79437</v>
      </c>
      <c r="H14" s="21">
        <v>0</v>
      </c>
      <c r="I14" s="22">
        <f aca="true" t="shared" si="13" ref="I14:I27">+F14+G14+H14</f>
        <v>94980</v>
      </c>
      <c r="J14" s="78">
        <f t="shared" si="5"/>
        <v>-0.21093512031678344</v>
      </c>
      <c r="K14" s="25">
        <f t="shared" si="6"/>
        <v>0.1094398122931244</v>
      </c>
      <c r="L14" s="25">
        <f t="shared" si="7"/>
        <v>0</v>
      </c>
      <c r="M14" s="26">
        <f t="shared" si="8"/>
        <v>0.04031807577300956</v>
      </c>
      <c r="N14" s="25">
        <f t="shared" si="1"/>
        <v>0.039008875915415415</v>
      </c>
      <c r="O14" s="25">
        <f t="shared" si="2"/>
        <v>0.7598051699987266</v>
      </c>
      <c r="P14" s="25">
        <f t="shared" si="3"/>
        <v>0</v>
      </c>
      <c r="Q14" s="26">
        <f t="shared" si="4"/>
        <v>0.15055307837420684</v>
      </c>
      <c r="R14" s="25">
        <f t="shared" si="9"/>
        <v>0.03370318730714938</v>
      </c>
      <c r="S14" s="25">
        <f t="shared" si="10"/>
        <v>0.07626608498459547</v>
      </c>
      <c r="T14" s="25">
        <f t="shared" si="11"/>
        <v>0</v>
      </c>
      <c r="U14" s="27">
        <f t="shared" si="12"/>
        <v>0.06285142170074703</v>
      </c>
    </row>
    <row r="15" spans="1:21" ht="15.75" customHeight="1">
      <c r="A15" s="20" t="s">
        <v>48</v>
      </c>
      <c r="B15" s="21">
        <v>0</v>
      </c>
      <c r="C15" s="21">
        <v>0</v>
      </c>
      <c r="D15" s="21">
        <v>0</v>
      </c>
      <c r="E15" s="22">
        <f t="shared" si="0"/>
        <v>0</v>
      </c>
      <c r="F15" s="21">
        <v>0</v>
      </c>
      <c r="G15" s="21">
        <v>0</v>
      </c>
      <c r="H15" s="21">
        <v>0</v>
      </c>
      <c r="I15" s="22">
        <f t="shared" si="13"/>
        <v>0</v>
      </c>
      <c r="J15" s="78">
        <f t="shared" si="5"/>
        <v>0</v>
      </c>
      <c r="K15" s="25">
        <f t="shared" si="6"/>
        <v>0</v>
      </c>
      <c r="L15" s="25">
        <f t="shared" si="7"/>
        <v>0</v>
      </c>
      <c r="M15" s="26">
        <f t="shared" si="8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  <c r="Q15" s="26">
        <f t="shared" si="4"/>
        <v>0</v>
      </c>
      <c r="R15" s="25">
        <f t="shared" si="9"/>
        <v>0</v>
      </c>
      <c r="S15" s="25">
        <f t="shared" si="10"/>
        <v>0</v>
      </c>
      <c r="T15" s="25">
        <f t="shared" si="11"/>
        <v>0</v>
      </c>
      <c r="U15" s="27">
        <f t="shared" si="12"/>
        <v>0</v>
      </c>
    </row>
    <row r="16" spans="1:21" ht="15.75" customHeight="1">
      <c r="A16" s="20" t="s">
        <v>34</v>
      </c>
      <c r="B16" s="21">
        <v>10041</v>
      </c>
      <c r="C16" s="21">
        <v>0</v>
      </c>
      <c r="D16" s="21">
        <v>0</v>
      </c>
      <c r="E16" s="22">
        <f t="shared" si="0"/>
        <v>10041</v>
      </c>
      <c r="F16" s="21">
        <v>12695</v>
      </c>
      <c r="G16" s="21">
        <v>0</v>
      </c>
      <c r="H16" s="21">
        <v>0</v>
      </c>
      <c r="I16" s="22">
        <f>+F16+G16+H16</f>
        <v>12695</v>
      </c>
      <c r="J16" s="78">
        <f t="shared" si="5"/>
        <v>0.26431630315705607</v>
      </c>
      <c r="K16" s="25">
        <f t="shared" si="6"/>
        <v>0</v>
      </c>
      <c r="L16" s="25">
        <f t="shared" si="7"/>
        <v>0</v>
      </c>
      <c r="M16" s="26">
        <f t="shared" si="8"/>
        <v>0.26431630315705607</v>
      </c>
      <c r="N16" s="25">
        <f t="shared" si="1"/>
        <v>0.01988466458862251</v>
      </c>
      <c r="O16" s="25">
        <f t="shared" si="2"/>
        <v>0</v>
      </c>
      <c r="P16" s="25">
        <f t="shared" si="3"/>
        <v>0</v>
      </c>
      <c r="Q16" s="26">
        <f t="shared" si="4"/>
        <v>0.016557721989894858</v>
      </c>
      <c r="R16" s="25">
        <f t="shared" si="9"/>
        <v>0.027527630628852946</v>
      </c>
      <c r="S16" s="25">
        <f t="shared" si="10"/>
        <v>0</v>
      </c>
      <c r="T16" s="25">
        <f t="shared" si="11"/>
        <v>0</v>
      </c>
      <c r="U16" s="27">
        <f t="shared" si="12"/>
        <v>0.00840070329007142</v>
      </c>
    </row>
    <row r="17" spans="1:21" ht="15.75" customHeight="1">
      <c r="A17" s="20" t="s">
        <v>36</v>
      </c>
      <c r="B17" s="21">
        <v>77782</v>
      </c>
      <c r="C17" s="21">
        <v>0</v>
      </c>
      <c r="D17" s="21">
        <v>0</v>
      </c>
      <c r="E17" s="22">
        <f t="shared" si="0"/>
        <v>77782</v>
      </c>
      <c r="F17" s="21">
        <v>74993</v>
      </c>
      <c r="G17" s="21">
        <v>0</v>
      </c>
      <c r="H17" s="21">
        <v>0</v>
      </c>
      <c r="I17" s="22">
        <f>+F17+G17+H17</f>
        <v>74993</v>
      </c>
      <c r="J17" s="78">
        <f t="shared" si="5"/>
        <v>-0.03585662492607544</v>
      </c>
      <c r="K17" s="25">
        <f t="shared" si="6"/>
        <v>0</v>
      </c>
      <c r="L17" s="25">
        <f t="shared" si="7"/>
        <v>0</v>
      </c>
      <c r="M17" s="26">
        <f t="shared" si="8"/>
        <v>-0.03585662492607544</v>
      </c>
      <c r="N17" s="25">
        <f t="shared" si="1"/>
        <v>0.15403535315528694</v>
      </c>
      <c r="O17" s="25">
        <f t="shared" si="2"/>
        <v>0</v>
      </c>
      <c r="P17" s="25">
        <f t="shared" si="3"/>
        <v>0</v>
      </c>
      <c r="Q17" s="26">
        <f t="shared" si="4"/>
        <v>0.12826339326939568</v>
      </c>
      <c r="R17" s="25">
        <f t="shared" si="9"/>
        <v>0.1626135961992571</v>
      </c>
      <c r="S17" s="25">
        <f t="shared" si="10"/>
        <v>0</v>
      </c>
      <c r="T17" s="25">
        <f t="shared" si="11"/>
        <v>0</v>
      </c>
      <c r="U17" s="27">
        <f t="shared" si="12"/>
        <v>0.049625359734724386</v>
      </c>
    </row>
    <row r="18" spans="1:21" ht="15.75" customHeight="1">
      <c r="A18" s="20" t="s">
        <v>81</v>
      </c>
      <c r="B18" s="21">
        <v>24971</v>
      </c>
      <c r="C18" s="21">
        <v>7707</v>
      </c>
      <c r="D18" s="21">
        <v>0</v>
      </c>
      <c r="E18" s="22">
        <f>+B18+C18+D18</f>
        <v>32678</v>
      </c>
      <c r="F18" s="21">
        <v>29275</v>
      </c>
      <c r="G18" s="21">
        <v>87965</v>
      </c>
      <c r="H18" s="21">
        <v>0</v>
      </c>
      <c r="I18" s="22">
        <f t="shared" si="13"/>
        <v>117240</v>
      </c>
      <c r="J18" s="78">
        <f t="shared" si="5"/>
        <v>0.17235993752753193</v>
      </c>
      <c r="K18" s="25">
        <f t="shared" si="6"/>
        <v>10.413649928636305</v>
      </c>
      <c r="L18" s="25">
        <f t="shared" si="7"/>
        <v>0</v>
      </c>
      <c r="M18" s="26">
        <f t="shared" si="8"/>
        <v>2.5877348674949507</v>
      </c>
      <c r="N18" s="25">
        <f t="shared" si="1"/>
        <v>0.04945124583632036</v>
      </c>
      <c r="O18" s="25">
        <f t="shared" si="2"/>
        <v>0.08178403158028778</v>
      </c>
      <c r="P18" s="25">
        <f t="shared" si="3"/>
        <v>0</v>
      </c>
      <c r="Q18" s="26">
        <f t="shared" si="4"/>
        <v>0.05388638972072345</v>
      </c>
      <c r="R18" s="25">
        <f t="shared" si="9"/>
        <v>0.0634794317967444</v>
      </c>
      <c r="S18" s="25">
        <f t="shared" si="10"/>
        <v>0.08445366977189396</v>
      </c>
      <c r="T18" s="25">
        <f t="shared" si="11"/>
        <v>0</v>
      </c>
      <c r="U18" s="27">
        <f t="shared" si="12"/>
        <v>0.07758160328696127</v>
      </c>
    </row>
    <row r="19" spans="1:21" ht="15.75" customHeight="1">
      <c r="A19" s="20" t="s">
        <v>9</v>
      </c>
      <c r="B19" s="21">
        <v>0</v>
      </c>
      <c r="C19" s="21">
        <v>0</v>
      </c>
      <c r="D19" s="21">
        <v>2825</v>
      </c>
      <c r="E19" s="22">
        <f>+B19+C19+D19</f>
        <v>2825</v>
      </c>
      <c r="F19" s="21" t="s">
        <v>79</v>
      </c>
      <c r="G19" s="21"/>
      <c r="H19" s="21"/>
      <c r="I19" s="22"/>
      <c r="J19" s="78">
        <f t="shared" si="5"/>
        <v>0</v>
      </c>
      <c r="K19" s="25">
        <f t="shared" si="6"/>
        <v>0</v>
      </c>
      <c r="L19" s="25">
        <f t="shared" si="7"/>
        <v>-1</v>
      </c>
      <c r="M19" s="26">
        <f t="shared" si="8"/>
        <v>-1</v>
      </c>
      <c r="N19" s="25">
        <f aca="true" t="shared" si="14" ref="N19:N29">+B19/$B$30</f>
        <v>0</v>
      </c>
      <c r="O19" s="25">
        <f aca="true" t="shared" si="15" ref="O19:O29">+C19/$C$30</f>
        <v>0</v>
      </c>
      <c r="P19" s="25">
        <f aca="true" t="shared" si="16" ref="P19:P29">+D19/$D$30</f>
        <v>0.39094934957099364</v>
      </c>
      <c r="Q19" s="26">
        <f aca="true" t="shared" si="17" ref="Q19:Q29">+E19/$E$30</f>
        <v>0.00465845678930913</v>
      </c>
      <c r="R19" s="25">
        <v>0</v>
      </c>
      <c r="S19" s="25">
        <f t="shared" si="10"/>
        <v>0</v>
      </c>
      <c r="T19" s="25">
        <f t="shared" si="11"/>
        <v>0</v>
      </c>
      <c r="U19" s="27">
        <f t="shared" si="12"/>
        <v>0</v>
      </c>
    </row>
    <row r="20" spans="1:21" ht="15.75" customHeight="1">
      <c r="A20" s="20" t="s">
        <v>53</v>
      </c>
      <c r="B20" s="21">
        <v>59157</v>
      </c>
      <c r="C20" s="21">
        <v>46</v>
      </c>
      <c r="D20" s="21">
        <v>4</v>
      </c>
      <c r="E20" s="22">
        <f>+B20+C20+D20</f>
        <v>59207</v>
      </c>
      <c r="F20" s="21">
        <v>61922</v>
      </c>
      <c r="G20" s="21">
        <v>8646</v>
      </c>
      <c r="H20" s="21">
        <v>257</v>
      </c>
      <c r="I20" s="22">
        <f t="shared" si="13"/>
        <v>70825</v>
      </c>
      <c r="J20" s="78">
        <f t="shared" si="5"/>
        <v>0.04674003076558987</v>
      </c>
      <c r="K20" s="25">
        <f t="shared" si="6"/>
        <v>186.95652173913044</v>
      </c>
      <c r="L20" s="25">
        <f t="shared" si="7"/>
        <v>63.25</v>
      </c>
      <c r="M20" s="26">
        <f t="shared" si="8"/>
        <v>0.19622679750705152</v>
      </c>
      <c r="N20" s="25">
        <f t="shared" si="14"/>
        <v>0.11715138960951517</v>
      </c>
      <c r="O20" s="25">
        <f t="shared" si="15"/>
        <v>0.0004881361687677745</v>
      </c>
      <c r="P20" s="25">
        <f t="shared" si="16"/>
        <v>0.0005535566011624688</v>
      </c>
      <c r="Q20" s="26">
        <f t="shared" si="17"/>
        <v>0.09763300924765511</v>
      </c>
      <c r="R20" s="25">
        <f t="shared" si="9"/>
        <v>0.13427065331231447</v>
      </c>
      <c r="S20" s="25">
        <f t="shared" si="10"/>
        <v>0.00830087453928034</v>
      </c>
      <c r="T20" s="25">
        <f t="shared" si="11"/>
        <v>0.030475512866121192</v>
      </c>
      <c r="U20" s="27">
        <f t="shared" si="12"/>
        <v>0.046867255653352376</v>
      </c>
    </row>
    <row r="21" spans="1:21" ht="15.75" customHeight="1">
      <c r="A21" s="20" t="s">
        <v>10</v>
      </c>
      <c r="B21" s="21">
        <v>5034</v>
      </c>
      <c r="C21" s="21">
        <v>0</v>
      </c>
      <c r="D21" s="21">
        <v>0</v>
      </c>
      <c r="E21" s="22">
        <f>+B21+C21+D21</f>
        <v>5034</v>
      </c>
      <c r="F21" s="21">
        <v>5002</v>
      </c>
      <c r="G21" s="21">
        <v>0</v>
      </c>
      <c r="H21" s="21">
        <v>0</v>
      </c>
      <c r="I21" s="22">
        <f t="shared" si="13"/>
        <v>5002</v>
      </c>
      <c r="J21" s="78">
        <f t="shared" si="5"/>
        <v>-0.006356773937226857</v>
      </c>
      <c r="K21" s="25">
        <f t="shared" si="6"/>
        <v>0</v>
      </c>
      <c r="L21" s="25">
        <f t="shared" si="7"/>
        <v>0</v>
      </c>
      <c r="M21" s="26">
        <f t="shared" si="8"/>
        <v>-0.006356773937226857</v>
      </c>
      <c r="N21" s="25">
        <f t="shared" si="14"/>
        <v>0.009969066979297453</v>
      </c>
      <c r="O21" s="25">
        <f t="shared" si="15"/>
        <v>0</v>
      </c>
      <c r="P21" s="25">
        <f t="shared" si="16"/>
        <v>0</v>
      </c>
      <c r="Q21" s="26">
        <f t="shared" si="17"/>
        <v>0.008301122646860943</v>
      </c>
      <c r="R21" s="25">
        <f t="shared" si="9"/>
        <v>0.010846255092991133</v>
      </c>
      <c r="S21" s="25">
        <f t="shared" si="10"/>
        <v>0</v>
      </c>
      <c r="T21" s="25">
        <f t="shared" si="11"/>
        <v>0</v>
      </c>
      <c r="U21" s="27">
        <f t="shared" si="12"/>
        <v>0.0033099895909363725</v>
      </c>
    </row>
    <row r="22" spans="1:21" ht="15.75" customHeight="1">
      <c r="A22" s="20" t="s">
        <v>35</v>
      </c>
      <c r="B22" s="21">
        <v>0</v>
      </c>
      <c r="C22" s="21">
        <v>0</v>
      </c>
      <c r="D22" s="21">
        <v>85</v>
      </c>
      <c r="E22" s="22">
        <f>+B22+C22+D22</f>
        <v>85</v>
      </c>
      <c r="F22" s="21">
        <v>0</v>
      </c>
      <c r="G22" s="21">
        <v>0</v>
      </c>
      <c r="H22" s="21">
        <v>4312</v>
      </c>
      <c r="I22" s="22">
        <f t="shared" si="13"/>
        <v>4312</v>
      </c>
      <c r="J22" s="78">
        <f t="shared" si="5"/>
        <v>0</v>
      </c>
      <c r="K22" s="25">
        <f t="shared" si="6"/>
        <v>0</v>
      </c>
      <c r="L22" s="25">
        <f t="shared" si="7"/>
        <v>49.72941176470588</v>
      </c>
      <c r="M22" s="26">
        <f t="shared" si="8"/>
        <v>49.72941176470588</v>
      </c>
      <c r="N22" s="25">
        <f t="shared" si="14"/>
        <v>0</v>
      </c>
      <c r="O22" s="25">
        <f t="shared" si="15"/>
        <v>0</v>
      </c>
      <c r="P22" s="25">
        <f t="shared" si="16"/>
        <v>0.011763077774702464</v>
      </c>
      <c r="Q22" s="26">
        <f t="shared" si="17"/>
        <v>0.0001401659564924871</v>
      </c>
      <c r="R22" s="25">
        <f t="shared" si="9"/>
        <v>0</v>
      </c>
      <c r="S22" s="25">
        <f t="shared" si="10"/>
        <v>0</v>
      </c>
      <c r="T22" s="25">
        <f t="shared" si="11"/>
        <v>0.5113245582829361</v>
      </c>
      <c r="U22" s="27">
        <f t="shared" si="12"/>
        <v>0.0028533936657572246</v>
      </c>
    </row>
    <row r="23" spans="1:21" ht="15.75" customHeight="1">
      <c r="A23" s="20" t="s">
        <v>38</v>
      </c>
      <c r="B23" s="21">
        <v>132936</v>
      </c>
      <c r="C23" s="21">
        <v>14785</v>
      </c>
      <c r="D23" s="21">
        <v>0</v>
      </c>
      <c r="E23" s="22">
        <f aca="true" t="shared" si="18" ref="E23:E28">+B23+C23+D23</f>
        <v>147721</v>
      </c>
      <c r="F23" s="21">
        <v>103108</v>
      </c>
      <c r="G23" s="21">
        <v>5146</v>
      </c>
      <c r="H23" s="21">
        <v>0</v>
      </c>
      <c r="I23" s="22">
        <f t="shared" si="13"/>
        <v>108254</v>
      </c>
      <c r="J23" s="78">
        <f t="shared" si="5"/>
        <v>-0.224378648372149</v>
      </c>
      <c r="K23" s="25">
        <f t="shared" si="6"/>
        <v>-0.6519445383834968</v>
      </c>
      <c r="L23" s="25">
        <f t="shared" si="7"/>
        <v>0</v>
      </c>
      <c r="M23" s="26">
        <f t="shared" si="8"/>
        <v>-0.2671725753278139</v>
      </c>
      <c r="N23" s="25">
        <f t="shared" si="14"/>
        <v>0.26325941357963567</v>
      </c>
      <c r="O23" s="25">
        <f t="shared" si="15"/>
        <v>0.1568933316354684</v>
      </c>
      <c r="P23" s="25">
        <f t="shared" si="16"/>
        <v>0</v>
      </c>
      <c r="Q23" s="26">
        <f t="shared" si="17"/>
        <v>0.24359359128266692</v>
      </c>
      <c r="R23" s="25">
        <f t="shared" si="9"/>
        <v>0.22357770294444818</v>
      </c>
      <c r="S23" s="25">
        <f t="shared" si="10"/>
        <v>0.004940585285581383</v>
      </c>
      <c r="T23" s="25">
        <f t="shared" si="11"/>
        <v>0</v>
      </c>
      <c r="U23" s="27">
        <f t="shared" si="12"/>
        <v>0.071635268528034</v>
      </c>
    </row>
    <row r="24" spans="1:21" ht="15.75" customHeight="1">
      <c r="A24" s="20" t="s">
        <v>19</v>
      </c>
      <c r="B24" s="21">
        <v>428</v>
      </c>
      <c r="C24" s="21">
        <v>0</v>
      </c>
      <c r="D24" s="21">
        <v>0</v>
      </c>
      <c r="E24" s="22">
        <f t="shared" si="18"/>
        <v>428</v>
      </c>
      <c r="F24" s="21">
        <v>392</v>
      </c>
      <c r="G24" s="21">
        <v>0</v>
      </c>
      <c r="H24" s="21">
        <v>0</v>
      </c>
      <c r="I24" s="22">
        <f t="shared" si="13"/>
        <v>392</v>
      </c>
      <c r="J24" s="78">
        <f t="shared" si="5"/>
        <v>-0.08411214953271028</v>
      </c>
      <c r="K24" s="25">
        <f t="shared" si="6"/>
        <v>0</v>
      </c>
      <c r="L24" s="25">
        <f t="shared" si="7"/>
        <v>0</v>
      </c>
      <c r="M24" s="26">
        <f t="shared" si="8"/>
        <v>-0.08411214953271028</v>
      </c>
      <c r="N24" s="25">
        <f t="shared" si="14"/>
        <v>0.000847588531414245</v>
      </c>
      <c r="O24" s="25">
        <f t="shared" si="15"/>
        <v>0</v>
      </c>
      <c r="P24" s="25">
        <f t="shared" si="16"/>
        <v>0</v>
      </c>
      <c r="Q24" s="26">
        <f t="shared" si="17"/>
        <v>0.0007057768162209939</v>
      </c>
      <c r="R24" s="25">
        <f t="shared" si="9"/>
        <v>0.0008500063967318122</v>
      </c>
      <c r="S24" s="25">
        <f t="shared" si="10"/>
        <v>0</v>
      </c>
      <c r="T24" s="25">
        <f t="shared" si="11"/>
        <v>0</v>
      </c>
      <c r="U24" s="27">
        <f t="shared" si="12"/>
        <v>0.0002593994241597477</v>
      </c>
    </row>
    <row r="25" spans="1:22" ht="15.75" customHeight="1">
      <c r="A25" s="20" t="s">
        <v>83</v>
      </c>
      <c r="B25" s="21">
        <v>16535</v>
      </c>
      <c r="C25" s="21">
        <v>0</v>
      </c>
      <c r="D25" s="21">
        <v>0</v>
      </c>
      <c r="E25" s="22">
        <f t="shared" si="18"/>
        <v>16535</v>
      </c>
      <c r="F25" s="21">
        <v>77505</v>
      </c>
      <c r="G25" s="21">
        <v>829056</v>
      </c>
      <c r="H25" s="21">
        <v>0</v>
      </c>
      <c r="I25" s="22">
        <f t="shared" si="13"/>
        <v>906561</v>
      </c>
      <c r="J25" s="78">
        <f t="shared" si="5"/>
        <v>3.68732990625945</v>
      </c>
      <c r="K25" s="25">
        <v>1</v>
      </c>
      <c r="L25" s="25">
        <f t="shared" si="7"/>
        <v>0</v>
      </c>
      <c r="M25" s="26">
        <f t="shared" si="8"/>
        <v>53.82679165406713</v>
      </c>
      <c r="N25" s="25">
        <f t="shared" si="14"/>
        <v>0.03274503824050127</v>
      </c>
      <c r="O25" s="25">
        <f t="shared" si="15"/>
        <v>0</v>
      </c>
      <c r="P25" s="25">
        <f t="shared" si="16"/>
        <v>0</v>
      </c>
      <c r="Q25" s="26">
        <f t="shared" si="17"/>
        <v>0.027266401065920876</v>
      </c>
      <c r="R25" s="25">
        <f t="shared" si="9"/>
        <v>0.16806057596606913</v>
      </c>
      <c r="S25" s="25">
        <f t="shared" si="10"/>
        <v>0.7959622764327553</v>
      </c>
      <c r="T25" s="25">
        <f t="shared" si="11"/>
        <v>0</v>
      </c>
      <c r="U25" s="27">
        <f t="shared" si="12"/>
        <v>0.5999015340961352</v>
      </c>
      <c r="V25" s="52" t="s">
        <v>32</v>
      </c>
    </row>
    <row r="26" spans="1:21" ht="15.75" customHeight="1">
      <c r="A26" s="20" t="s">
        <v>43</v>
      </c>
      <c r="B26" s="21">
        <v>0</v>
      </c>
      <c r="C26" s="21">
        <v>0</v>
      </c>
      <c r="D26" s="21">
        <v>0</v>
      </c>
      <c r="E26" s="22">
        <f t="shared" si="18"/>
        <v>0</v>
      </c>
      <c r="F26" s="21">
        <v>0</v>
      </c>
      <c r="G26" s="21">
        <v>0</v>
      </c>
      <c r="H26" s="21">
        <v>0</v>
      </c>
      <c r="I26" s="22">
        <f>+F26+G26+H26</f>
        <v>0</v>
      </c>
      <c r="J26" s="78">
        <f t="shared" si="5"/>
        <v>0</v>
      </c>
      <c r="K26" s="25">
        <f t="shared" si="6"/>
        <v>0</v>
      </c>
      <c r="L26" s="25">
        <f t="shared" si="7"/>
        <v>0</v>
      </c>
      <c r="M26" s="26">
        <f t="shared" si="8"/>
        <v>0</v>
      </c>
      <c r="N26" s="25">
        <f t="shared" si="14"/>
        <v>0</v>
      </c>
      <c r="O26" s="25">
        <f t="shared" si="15"/>
        <v>0</v>
      </c>
      <c r="P26" s="25">
        <f t="shared" si="16"/>
        <v>0</v>
      </c>
      <c r="Q26" s="26">
        <f t="shared" si="17"/>
        <v>0</v>
      </c>
      <c r="R26" s="25">
        <f t="shared" si="9"/>
        <v>0</v>
      </c>
      <c r="S26" s="25">
        <f t="shared" si="10"/>
        <v>0</v>
      </c>
      <c r="T26" s="25">
        <f t="shared" si="11"/>
        <v>0</v>
      </c>
      <c r="U26" s="27">
        <f t="shared" si="12"/>
        <v>0</v>
      </c>
    </row>
    <row r="27" spans="1:21" ht="15.75" customHeight="1">
      <c r="A27" s="20" t="s">
        <v>33</v>
      </c>
      <c r="B27" s="21">
        <v>70599</v>
      </c>
      <c r="C27" s="21">
        <v>95</v>
      </c>
      <c r="D27" s="21">
        <v>0</v>
      </c>
      <c r="E27" s="22">
        <f t="shared" si="18"/>
        <v>70694</v>
      </c>
      <c r="F27" s="21">
        <v>75912</v>
      </c>
      <c r="G27" s="21">
        <v>69</v>
      </c>
      <c r="H27" s="21">
        <v>0</v>
      </c>
      <c r="I27" s="22">
        <f t="shared" si="13"/>
        <v>75981</v>
      </c>
      <c r="J27" s="78">
        <f t="shared" si="5"/>
        <v>0.07525602345642289</v>
      </c>
      <c r="K27" s="25">
        <f t="shared" si="6"/>
        <v>-0.2736842105263158</v>
      </c>
      <c r="L27" s="25">
        <f t="shared" si="7"/>
        <v>0</v>
      </c>
      <c r="M27" s="26">
        <f t="shared" si="8"/>
        <v>0.07478711064588225</v>
      </c>
      <c r="N27" s="25">
        <f t="shared" si="14"/>
        <v>0.13981052039559413</v>
      </c>
      <c r="O27" s="25">
        <f t="shared" si="15"/>
        <v>0.0010081073050638822</v>
      </c>
      <c r="P27" s="25">
        <f t="shared" si="16"/>
        <v>0</v>
      </c>
      <c r="Q27" s="26">
        <f t="shared" si="17"/>
        <v>0.1165752015091751</v>
      </c>
      <c r="R27" s="25">
        <f t="shared" si="9"/>
        <v>0.16460634078751357</v>
      </c>
      <c r="S27" s="25">
        <f t="shared" si="10"/>
        <v>6.624570243006518E-05</v>
      </c>
      <c r="T27" s="25">
        <f t="shared" si="11"/>
        <v>0</v>
      </c>
      <c r="U27" s="27">
        <f t="shared" si="12"/>
        <v>0.050279152160922935</v>
      </c>
    </row>
    <row r="28" spans="1:21" ht="15.75" customHeight="1">
      <c r="A28" s="20" t="s">
        <v>11</v>
      </c>
      <c r="B28" s="21">
        <v>76039</v>
      </c>
      <c r="C28" s="21">
        <v>2</v>
      </c>
      <c r="D28" s="21">
        <v>0</v>
      </c>
      <c r="E28" s="22">
        <f t="shared" si="18"/>
        <v>76041</v>
      </c>
      <c r="F28" s="21" t="s">
        <v>78</v>
      </c>
      <c r="G28"/>
      <c r="H28"/>
      <c r="I28"/>
      <c r="J28" s="78">
        <v>0</v>
      </c>
      <c r="K28" s="25">
        <v>0</v>
      </c>
      <c r="L28" s="25">
        <f t="shared" si="7"/>
        <v>0</v>
      </c>
      <c r="M28" s="26">
        <v>0</v>
      </c>
      <c r="N28" s="25">
        <f t="shared" si="14"/>
        <v>0.1505836082715135</v>
      </c>
      <c r="O28" s="25">
        <f t="shared" si="15"/>
        <v>2.1223311685555414E-05</v>
      </c>
      <c r="P28" s="25">
        <f t="shared" si="16"/>
        <v>0</v>
      </c>
      <c r="Q28" s="26">
        <f t="shared" si="17"/>
        <v>0.12539246467817897</v>
      </c>
      <c r="R28" s="25">
        <v>0</v>
      </c>
      <c r="S28" s="25">
        <f>+G28/$H$30</f>
        <v>0</v>
      </c>
      <c r="T28" s="25">
        <f t="shared" si="11"/>
        <v>0</v>
      </c>
      <c r="U28" s="27">
        <f t="shared" si="12"/>
        <v>0</v>
      </c>
    </row>
    <row r="29" spans="1:21" ht="15.75" customHeight="1" thickBot="1">
      <c r="A29" s="20" t="s">
        <v>41</v>
      </c>
      <c r="B29" s="21">
        <v>5264</v>
      </c>
      <c r="C29" s="21">
        <v>0</v>
      </c>
      <c r="D29" s="21">
        <v>0</v>
      </c>
      <c r="E29" s="22">
        <f>+B29+C29+D29</f>
        <v>5264</v>
      </c>
      <c r="F29" s="21">
        <v>4826</v>
      </c>
      <c r="G29" s="21">
        <v>31258</v>
      </c>
      <c r="H29" s="21">
        <v>0</v>
      </c>
      <c r="I29" s="22">
        <f>+F29+G29+H29</f>
        <v>36084</v>
      </c>
      <c r="J29" s="78">
        <f t="shared" si="5"/>
        <v>-0.08320668693009119</v>
      </c>
      <c r="K29" s="25">
        <f t="shared" si="6"/>
        <v>0</v>
      </c>
      <c r="L29" s="25">
        <f t="shared" si="7"/>
        <v>0</v>
      </c>
      <c r="M29" s="26">
        <f t="shared" si="8"/>
        <v>5.854863221884498</v>
      </c>
      <c r="N29" s="25">
        <f t="shared" si="14"/>
        <v>0.010424546797580809</v>
      </c>
      <c r="O29" s="25">
        <f t="shared" si="15"/>
        <v>0</v>
      </c>
      <c r="P29" s="25">
        <f t="shared" si="16"/>
        <v>0</v>
      </c>
      <c r="Q29" s="26">
        <f t="shared" si="17"/>
        <v>0.008680395235017084</v>
      </c>
      <c r="R29" s="25">
        <f t="shared" si="9"/>
        <v>0.010464619567927871</v>
      </c>
      <c r="S29" s="25">
        <f t="shared" si="10"/>
        <v>0.03001026328346344</v>
      </c>
      <c r="T29" s="25">
        <f t="shared" si="11"/>
        <v>0</v>
      </c>
      <c r="U29" s="27">
        <f t="shared" si="12"/>
        <v>0.023877981687194735</v>
      </c>
    </row>
    <row r="30" spans="1:21" ht="15.75" customHeight="1" thickBot="1">
      <c r="A30" s="56" t="s">
        <v>12</v>
      </c>
      <c r="B30" s="57">
        <f aca="true" t="shared" si="19" ref="B30:I30">SUM(B11:B29)</f>
        <v>504962</v>
      </c>
      <c r="C30" s="57">
        <f t="shared" si="19"/>
        <v>94236</v>
      </c>
      <c r="D30" s="57">
        <f t="shared" si="19"/>
        <v>7226</v>
      </c>
      <c r="E30" s="58">
        <f t="shared" si="19"/>
        <v>606424</v>
      </c>
      <c r="F30" s="57">
        <f t="shared" si="19"/>
        <v>461173</v>
      </c>
      <c r="G30" s="57">
        <f t="shared" si="19"/>
        <v>1041577</v>
      </c>
      <c r="H30" s="57">
        <f t="shared" si="19"/>
        <v>8433</v>
      </c>
      <c r="I30" s="57">
        <f t="shared" si="19"/>
        <v>1511183</v>
      </c>
      <c r="J30" s="84">
        <f>IF(+B30&gt;0,(+F30-B30)/B30,0)</f>
        <v>-0.08671741636004293</v>
      </c>
      <c r="K30" s="83">
        <f>IF(+C30&gt;0,(+G30-C30)/C30,0)</f>
        <v>10.052856657752876</v>
      </c>
      <c r="L30" s="83">
        <f>IF(+D30&gt;0,(+H30-D30)/D30,0)</f>
        <v>0.16703570440077498</v>
      </c>
      <c r="M30" s="82">
        <f t="shared" si="8"/>
        <v>1.491957772119837</v>
      </c>
      <c r="N30" s="59">
        <f aca="true" t="shared" si="20" ref="N30:U30">SUM(N11:N29)</f>
        <v>0.9999999999999999</v>
      </c>
      <c r="O30" s="59">
        <f t="shared" si="20"/>
        <v>0.9999999999999999</v>
      </c>
      <c r="P30" s="59">
        <f t="shared" si="20"/>
        <v>1</v>
      </c>
      <c r="Q30" s="60">
        <f t="shared" si="20"/>
        <v>1</v>
      </c>
      <c r="R30" s="59">
        <f t="shared" si="20"/>
        <v>1</v>
      </c>
      <c r="S30" s="59">
        <f t="shared" si="20"/>
        <v>1</v>
      </c>
      <c r="T30" s="59">
        <f t="shared" si="20"/>
        <v>1</v>
      </c>
      <c r="U30" s="61">
        <f t="shared" si="20"/>
        <v>0.9999999999999999</v>
      </c>
    </row>
    <row r="31" spans="1:2" ht="15.75" customHeight="1">
      <c r="A31" s="97" t="s">
        <v>80</v>
      </c>
      <c r="B31" s="75"/>
    </row>
    <row r="32" spans="1:2" ht="15.75" customHeight="1">
      <c r="A32" s="97" t="s">
        <v>82</v>
      </c>
      <c r="B32" s="75"/>
    </row>
    <row r="33" spans="1:2" ht="15.75" customHeight="1">
      <c r="A33" s="97" t="s">
        <v>86</v>
      </c>
      <c r="B33" s="75"/>
    </row>
    <row r="34" spans="1:2" ht="15.75" customHeight="1">
      <c r="A34" s="2" t="s">
        <v>50</v>
      </c>
      <c r="B34" s="52" t="s">
        <v>20</v>
      </c>
    </row>
    <row r="35" spans="1:21" ht="15.75" customHeight="1">
      <c r="A35" s="16" t="s">
        <v>68</v>
      </c>
      <c r="B35" s="67"/>
      <c r="C35" s="67"/>
      <c r="D35" s="67"/>
      <c r="E35" s="67"/>
      <c r="F35" s="67"/>
      <c r="G35" s="67"/>
      <c r="H35" s="67" t="s">
        <v>20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6:21" ht="15.75" customHeight="1">
      <c r="P36" s="67"/>
      <c r="Q36" s="67"/>
      <c r="R36" s="67"/>
      <c r="S36" s="67"/>
      <c r="T36" s="67"/>
      <c r="U36" s="67"/>
    </row>
    <row r="37" spans="1:21" ht="15.75" customHeight="1">
      <c r="A37" s="67" t="str">
        <f>+A2</f>
        <v>Date:</v>
      </c>
      <c r="B37" s="69">
        <f>+B2</f>
        <v>41029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5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5.75" customHeight="1">
      <c r="A39" s="67"/>
      <c r="B39" s="67"/>
      <c r="C39" s="16" t="s">
        <v>75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15.75" customHeight="1" thickBo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15.7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2"/>
    </row>
    <row r="42" spans="1:21" ht="15.75" customHeight="1">
      <c r="A42" s="33"/>
      <c r="B42" s="34"/>
      <c r="C42" s="34"/>
      <c r="D42" s="34" t="s">
        <v>21</v>
      </c>
      <c r="E42" s="34"/>
      <c r="F42" s="34"/>
      <c r="G42" s="34"/>
      <c r="H42" s="34"/>
      <c r="I42" s="34"/>
      <c r="J42" s="100" t="s">
        <v>47</v>
      </c>
      <c r="K42" s="101"/>
      <c r="L42" s="101"/>
      <c r="M42" s="102"/>
      <c r="N42" s="34"/>
      <c r="O42" s="34"/>
      <c r="P42" s="34" t="s">
        <v>24</v>
      </c>
      <c r="Q42" s="34"/>
      <c r="R42" s="34"/>
      <c r="S42" s="34"/>
      <c r="T42" s="34"/>
      <c r="U42" s="36"/>
    </row>
    <row r="43" spans="1:21" ht="15.75" customHeight="1">
      <c r="A43" s="37"/>
      <c r="B43" s="34"/>
      <c r="C43" s="34">
        <f>+C8</f>
        <v>2010</v>
      </c>
      <c r="D43" s="34"/>
      <c r="E43" s="38"/>
      <c r="F43" s="34"/>
      <c r="G43" s="34">
        <f>+G8</f>
        <v>2011</v>
      </c>
      <c r="H43" s="34"/>
      <c r="I43" s="34"/>
      <c r="J43" s="76"/>
      <c r="K43" s="34"/>
      <c r="L43" s="34"/>
      <c r="M43" s="77" t="s">
        <v>20</v>
      </c>
      <c r="N43" s="34"/>
      <c r="O43" s="34">
        <f>+C43</f>
        <v>2010</v>
      </c>
      <c r="P43" s="34"/>
      <c r="Q43" s="38"/>
      <c r="R43" s="34"/>
      <c r="S43" s="34">
        <f>+G43</f>
        <v>2011</v>
      </c>
      <c r="T43" s="34"/>
      <c r="U43" s="36"/>
    </row>
    <row r="44" spans="1:21" ht="15.75" customHeight="1" thickBot="1">
      <c r="A44" s="40" t="s">
        <v>1</v>
      </c>
      <c r="B44" s="43" t="s">
        <v>2</v>
      </c>
      <c r="C44" s="43" t="s">
        <v>3</v>
      </c>
      <c r="D44" s="43" t="s">
        <v>4</v>
      </c>
      <c r="E44" s="44" t="s">
        <v>5</v>
      </c>
      <c r="F44" s="43" t="s">
        <v>2</v>
      </c>
      <c r="G44" s="43" t="s">
        <v>3</v>
      </c>
      <c r="H44" s="43" t="s">
        <v>4</v>
      </c>
      <c r="I44" s="44" t="s">
        <v>5</v>
      </c>
      <c r="J44" s="43" t="s">
        <v>2</v>
      </c>
      <c r="K44" s="43" t="s">
        <v>3</v>
      </c>
      <c r="L44" s="43" t="s">
        <v>4</v>
      </c>
      <c r="M44" s="44" t="s">
        <v>5</v>
      </c>
      <c r="N44" s="43" t="s">
        <v>2</v>
      </c>
      <c r="O44" s="43" t="s">
        <v>3</v>
      </c>
      <c r="P44" s="43" t="s">
        <v>4</v>
      </c>
      <c r="Q44" s="44" t="s">
        <v>5</v>
      </c>
      <c r="R44" s="43" t="s">
        <v>2</v>
      </c>
      <c r="S44" s="43" t="s">
        <v>3</v>
      </c>
      <c r="T44" s="43" t="s">
        <v>4</v>
      </c>
      <c r="U44" s="46" t="s">
        <v>5</v>
      </c>
    </row>
    <row r="45" spans="1:21" ht="15.75" customHeight="1" thickTop="1">
      <c r="A45" s="20"/>
      <c r="B45" s="53"/>
      <c r="C45" s="53"/>
      <c r="D45" s="53"/>
      <c r="E45" s="54"/>
      <c r="F45" s="53"/>
      <c r="G45" s="53"/>
      <c r="H45" s="53"/>
      <c r="I45" s="54"/>
      <c r="J45" s="53"/>
      <c r="K45" s="79"/>
      <c r="L45" s="79"/>
      <c r="M45" s="54"/>
      <c r="N45" s="53"/>
      <c r="O45" s="53"/>
      <c r="P45" s="53"/>
      <c r="Q45" s="54"/>
      <c r="R45" s="53"/>
      <c r="S45" s="53"/>
      <c r="T45" s="53"/>
      <c r="U45" s="55"/>
    </row>
    <row r="46" spans="1:21" ht="15.75" customHeight="1">
      <c r="A46" s="20" t="str">
        <f aca="true" t="shared" si="21" ref="A46:A53">+A11</f>
        <v>Ace Tempest</v>
      </c>
      <c r="B46" s="21">
        <v>28736</v>
      </c>
      <c r="C46" s="21">
        <v>0</v>
      </c>
      <c r="D46" s="21">
        <v>0</v>
      </c>
      <c r="E46" s="22">
        <f aca="true" t="shared" si="22" ref="E46:E52">+B46+C46+D46</f>
        <v>28736</v>
      </c>
      <c r="F46" s="98" t="s">
        <v>61</v>
      </c>
      <c r="G46" s="98" t="s">
        <v>61</v>
      </c>
      <c r="H46" s="98" t="s">
        <v>61</v>
      </c>
      <c r="I46" s="99" t="s">
        <v>61</v>
      </c>
      <c r="J46" s="78">
        <v>0</v>
      </c>
      <c r="K46" s="25">
        <f>IF(+C46&gt;0,(+G46-C46)/C46,0)</f>
        <v>0</v>
      </c>
      <c r="L46" s="25">
        <f>IF(+D46&gt;0,(+H46-D46)/D46,0)</f>
        <v>0</v>
      </c>
      <c r="M46" s="26">
        <v>0</v>
      </c>
      <c r="N46" s="25">
        <f aca="true" t="shared" si="23" ref="N46:N53">+B46/$B$65</f>
        <v>0.004429269182915746</v>
      </c>
      <c r="O46" s="25">
        <f aca="true" t="shared" si="24" ref="O46:O53">+C46/$C$65</f>
        <v>0</v>
      </c>
      <c r="P46" s="25">
        <f aca="true" t="shared" si="25" ref="P46:P53">+D46/$D$65</f>
        <v>0</v>
      </c>
      <c r="Q46" s="26">
        <f aca="true" t="shared" si="26" ref="Q46:Q53">+E46/$E$65</f>
        <v>0.003641541810757172</v>
      </c>
      <c r="R46" s="25">
        <v>0</v>
      </c>
      <c r="S46" s="25">
        <v>0</v>
      </c>
      <c r="T46" s="25">
        <v>0</v>
      </c>
      <c r="U46" s="27">
        <v>0</v>
      </c>
    </row>
    <row r="47" spans="1:21" ht="15.75" customHeight="1">
      <c r="A47" s="20" t="str">
        <f t="shared" si="21"/>
        <v>AXA Equitable</v>
      </c>
      <c r="B47" s="21">
        <v>0</v>
      </c>
      <c r="C47" s="21">
        <v>0</v>
      </c>
      <c r="D47" s="21">
        <v>33126</v>
      </c>
      <c r="E47" s="22">
        <f t="shared" si="22"/>
        <v>33126</v>
      </c>
      <c r="F47" s="21">
        <v>0</v>
      </c>
      <c r="G47" s="21">
        <v>0</v>
      </c>
      <c r="H47" s="21">
        <v>30859</v>
      </c>
      <c r="I47" s="22">
        <f aca="true" t="shared" si="27" ref="I47:I62">+F47+G47+H47</f>
        <v>30859</v>
      </c>
      <c r="J47" s="78">
        <f aca="true" t="shared" si="28" ref="J47:J64">IF(+B47&gt;0,(+F47-B47)/B47,0)</f>
        <v>0</v>
      </c>
      <c r="K47" s="25">
        <f aca="true" t="shared" si="29" ref="K47:K64">IF(+C47&gt;0,(+G47-C47)/C47,0)</f>
        <v>0</v>
      </c>
      <c r="L47" s="25">
        <f aca="true" t="shared" si="30" ref="L47:L64">IF(+D47&gt;0,(+H47-D47)/D47,0)</f>
        <v>-0.06843566986657007</v>
      </c>
      <c r="M47" s="26">
        <f aca="true" t="shared" si="31" ref="M47:M64">IF(+E47&gt;0,(+I47-E47)/E47,0)</f>
        <v>-0.06843566986657007</v>
      </c>
      <c r="N47" s="25">
        <f t="shared" si="23"/>
        <v>0</v>
      </c>
      <c r="O47" s="25">
        <f t="shared" si="24"/>
        <v>0</v>
      </c>
      <c r="P47" s="25">
        <f t="shared" si="25"/>
        <v>0.06360305976683102</v>
      </c>
      <c r="Q47" s="26">
        <f t="shared" si="26"/>
        <v>0.004197860315393307</v>
      </c>
      <c r="R47" s="25">
        <f aca="true" t="shared" si="32" ref="R47:R64">+F47/$F$65</f>
        <v>0</v>
      </c>
      <c r="S47" s="25">
        <f aca="true" t="shared" si="33" ref="S47:S64">+G47/$G$65</f>
        <v>0</v>
      </c>
      <c r="T47" s="25">
        <f aca="true" t="shared" si="34" ref="T47:T64">+H47/$H$65</f>
        <v>0.06374443560797761</v>
      </c>
      <c r="U47" s="27">
        <f aca="true" t="shared" si="35" ref="U47:U64">+I47/$I$65</f>
        <v>0.0039393137099963515</v>
      </c>
    </row>
    <row r="48" spans="1:21" ht="15.75" customHeight="1">
      <c r="A48" s="20" t="s">
        <v>84</v>
      </c>
      <c r="B48" s="21">
        <v>0</v>
      </c>
      <c r="C48" s="21">
        <v>0</v>
      </c>
      <c r="D48" s="21">
        <v>386034</v>
      </c>
      <c r="E48" s="22">
        <f t="shared" si="22"/>
        <v>386034</v>
      </c>
      <c r="F48" s="21">
        <v>0</v>
      </c>
      <c r="G48" s="21">
        <v>0</v>
      </c>
      <c r="H48" s="21">
        <v>356710</v>
      </c>
      <c r="I48" s="22">
        <f>+F48+G48+H48</f>
        <v>356710</v>
      </c>
      <c r="J48" s="78">
        <f>IF(+B48&gt;0,(+F48-B48)/B48,0)</f>
        <v>0</v>
      </c>
      <c r="K48" s="25">
        <f>IF(+C48&gt;0,(+G48-C48)/C48,0)</f>
        <v>0</v>
      </c>
      <c r="L48" s="25">
        <f>IF(+D48&gt;0,(+H48-D48)/D48,0)</f>
        <v>-0.07596222094426916</v>
      </c>
      <c r="M48" s="26">
        <f>IF(+E48&gt;0,(+I48-E48)/E48,0)</f>
        <v>-0.07596222094426916</v>
      </c>
      <c r="N48" s="25">
        <f t="shared" si="23"/>
        <v>0</v>
      </c>
      <c r="O48" s="25">
        <f t="shared" si="24"/>
        <v>0</v>
      </c>
      <c r="P48" s="25">
        <f t="shared" si="25"/>
        <v>0.741198562278236</v>
      </c>
      <c r="Q48" s="26">
        <f t="shared" si="26"/>
        <v>0.048919785334557146</v>
      </c>
      <c r="R48" s="25">
        <f t="shared" si="32"/>
        <v>0</v>
      </c>
      <c r="S48" s="25">
        <f t="shared" si="33"/>
        <v>0</v>
      </c>
      <c r="T48" s="25">
        <f t="shared" si="34"/>
        <v>0.7368442796500759</v>
      </c>
      <c r="U48" s="27">
        <f t="shared" si="35"/>
        <v>0.04553590827612037</v>
      </c>
    </row>
    <row r="49" spans="1:21" ht="15.75" customHeight="1">
      <c r="A49" s="20" t="str">
        <f t="shared" si="21"/>
        <v>Canada Life </v>
      </c>
      <c r="B49" s="21">
        <v>194968</v>
      </c>
      <c r="C49" s="21">
        <v>180668</v>
      </c>
      <c r="D49" s="21">
        <v>0</v>
      </c>
      <c r="E49" s="22">
        <f t="shared" si="22"/>
        <v>375636</v>
      </c>
      <c r="F49" s="21">
        <v>194499</v>
      </c>
      <c r="G49" s="21">
        <v>250923</v>
      </c>
      <c r="H49" s="21">
        <v>0</v>
      </c>
      <c r="I49" s="22">
        <f t="shared" si="27"/>
        <v>445422</v>
      </c>
      <c r="J49" s="78">
        <f t="shared" si="28"/>
        <v>-0.0024055229576135572</v>
      </c>
      <c r="K49" s="25">
        <f t="shared" si="29"/>
        <v>0.38886244381960283</v>
      </c>
      <c r="L49" s="25">
        <f t="shared" si="30"/>
        <v>0</v>
      </c>
      <c r="M49" s="26">
        <f t="shared" si="31"/>
        <v>0.18578091556719803</v>
      </c>
      <c r="N49" s="25">
        <f t="shared" si="23"/>
        <v>0.030051703579298344</v>
      </c>
      <c r="O49" s="25">
        <f t="shared" si="24"/>
        <v>0.20470276584631317</v>
      </c>
      <c r="P49" s="25">
        <f t="shared" si="25"/>
        <v>0</v>
      </c>
      <c r="Q49" s="26">
        <f t="shared" si="26"/>
        <v>0.04760210883997707</v>
      </c>
      <c r="R49" s="25">
        <f t="shared" si="32"/>
        <v>0.03036757444582795</v>
      </c>
      <c r="S49" s="25">
        <f t="shared" si="33"/>
        <v>0.2656203025824946</v>
      </c>
      <c r="T49" s="25">
        <f t="shared" si="34"/>
        <v>0</v>
      </c>
      <c r="U49" s="27">
        <f t="shared" si="35"/>
        <v>0.05686046182099209</v>
      </c>
    </row>
    <row r="50" spans="1:21" ht="15.75" customHeight="1">
      <c r="A50" s="20" t="str">
        <f t="shared" si="21"/>
        <v>Employers Re. Corp. </v>
      </c>
      <c r="B50" s="21">
        <v>226809</v>
      </c>
      <c r="C50" s="21">
        <v>14824</v>
      </c>
      <c r="D50" s="21">
        <v>17</v>
      </c>
      <c r="E50" s="22">
        <f t="shared" si="22"/>
        <v>241650</v>
      </c>
      <c r="F50" s="21">
        <v>207031</v>
      </c>
      <c r="G50" s="21">
        <v>10852</v>
      </c>
      <c r="H50" s="21">
        <v>15</v>
      </c>
      <c r="I50" s="22">
        <f t="shared" si="27"/>
        <v>217898</v>
      </c>
      <c r="J50" s="78">
        <f t="shared" si="28"/>
        <v>-0.08720112517580872</v>
      </c>
      <c r="K50" s="25">
        <f t="shared" si="29"/>
        <v>-0.2679438747976255</v>
      </c>
      <c r="L50" s="25">
        <f t="shared" si="30"/>
        <v>-0.11764705882352941</v>
      </c>
      <c r="M50" s="26">
        <f t="shared" si="31"/>
        <v>-0.09829091661493897</v>
      </c>
      <c r="N50" s="25">
        <f t="shared" si="23"/>
        <v>0.034959566888500056</v>
      </c>
      <c r="O50" s="25">
        <f t="shared" si="24"/>
        <v>0.01679607789373739</v>
      </c>
      <c r="P50" s="25">
        <f t="shared" si="25"/>
        <v>3.264058491928175E-05</v>
      </c>
      <c r="Q50" s="26">
        <f t="shared" si="26"/>
        <v>0.030622862561576793</v>
      </c>
      <c r="R50" s="25">
        <f t="shared" si="32"/>
        <v>0.03232422431526232</v>
      </c>
      <c r="S50" s="25">
        <f t="shared" si="33"/>
        <v>0.011487633750693366</v>
      </c>
      <c r="T50" s="25">
        <f t="shared" si="34"/>
        <v>3.098501358176429E-05</v>
      </c>
      <c r="U50" s="27">
        <f t="shared" si="35"/>
        <v>0.02781582613761901</v>
      </c>
    </row>
    <row r="51" spans="1:21" ht="15.75" customHeight="1">
      <c r="A51" s="20" t="str">
        <f t="shared" si="21"/>
        <v>General Re Life</v>
      </c>
      <c r="B51" s="21">
        <v>138615</v>
      </c>
      <c r="C51" s="21">
        <v>7211</v>
      </c>
      <c r="D51" s="21">
        <v>0</v>
      </c>
      <c r="E51" s="22">
        <f t="shared" si="22"/>
        <v>145826</v>
      </c>
      <c r="F51" s="21">
        <v>139411</v>
      </c>
      <c r="G51" s="21">
        <v>6626</v>
      </c>
      <c r="H51" s="21">
        <v>0</v>
      </c>
      <c r="I51" s="22">
        <f t="shared" si="27"/>
        <v>146037</v>
      </c>
      <c r="J51" s="78">
        <f t="shared" si="28"/>
        <v>0.005742524257836453</v>
      </c>
      <c r="K51" s="25">
        <f t="shared" si="29"/>
        <v>-0.08112605741228679</v>
      </c>
      <c r="L51" s="25">
        <f t="shared" si="30"/>
        <v>0</v>
      </c>
      <c r="M51" s="26">
        <f t="shared" si="31"/>
        <v>0.0014469299027608244</v>
      </c>
      <c r="N51" s="25">
        <f t="shared" si="23"/>
        <v>0.021365644062843338</v>
      </c>
      <c r="O51" s="25">
        <f t="shared" si="24"/>
        <v>0.008170299358590144</v>
      </c>
      <c r="P51" s="25">
        <f t="shared" si="25"/>
        <v>0</v>
      </c>
      <c r="Q51" s="26">
        <f t="shared" si="26"/>
        <v>0.01847965882848954</v>
      </c>
      <c r="R51" s="25">
        <f t="shared" si="32"/>
        <v>0.02176655880527571</v>
      </c>
      <c r="S51" s="25">
        <f t="shared" si="33"/>
        <v>0.007014104426105256</v>
      </c>
      <c r="T51" s="25">
        <f t="shared" si="34"/>
        <v>0</v>
      </c>
      <c r="U51" s="27">
        <f t="shared" si="35"/>
        <v>0.01864239140175434</v>
      </c>
    </row>
    <row r="52" spans="1:21" ht="15.75" customHeight="1">
      <c r="A52" s="20" t="str">
        <f t="shared" si="21"/>
        <v>Generali USA Life Re </v>
      </c>
      <c r="B52" s="21">
        <v>493675</v>
      </c>
      <c r="C52" s="21">
        <v>566</v>
      </c>
      <c r="D52" s="21">
        <v>0</v>
      </c>
      <c r="E52" s="22">
        <f t="shared" si="22"/>
        <v>494241</v>
      </c>
      <c r="F52" s="21">
        <v>536438</v>
      </c>
      <c r="G52" s="21">
        <v>523</v>
      </c>
      <c r="H52" s="21">
        <v>0</v>
      </c>
      <c r="I52" s="22">
        <f t="shared" si="27"/>
        <v>536961</v>
      </c>
      <c r="J52" s="78">
        <f t="shared" si="28"/>
        <v>0.08662176533144275</v>
      </c>
      <c r="K52" s="25">
        <f t="shared" si="29"/>
        <v>-0.07597173144876325</v>
      </c>
      <c r="L52" s="25">
        <f t="shared" si="30"/>
        <v>0</v>
      </c>
      <c r="M52" s="26">
        <f t="shared" si="31"/>
        <v>0.0864355648357785</v>
      </c>
      <c r="N52" s="25">
        <f t="shared" si="23"/>
        <v>0.07609338334757555</v>
      </c>
      <c r="O52" s="25">
        <f t="shared" si="24"/>
        <v>0.0006412965520679548</v>
      </c>
      <c r="P52" s="25">
        <f t="shared" si="25"/>
        <v>0</v>
      </c>
      <c r="Q52" s="26">
        <f t="shared" si="26"/>
        <v>0.06263221276762374</v>
      </c>
      <c r="R52" s="25">
        <f t="shared" si="32"/>
        <v>0.083755293860488</v>
      </c>
      <c r="S52" s="25">
        <f t="shared" si="33"/>
        <v>0.0005536336575389449</v>
      </c>
      <c r="T52" s="25">
        <f t="shared" si="34"/>
        <v>0</v>
      </c>
      <c r="U52" s="27">
        <f t="shared" si="35"/>
        <v>0.06854589678969995</v>
      </c>
    </row>
    <row r="53" spans="1:21" ht="15.75" customHeight="1">
      <c r="A53" s="20" t="str">
        <f t="shared" si="21"/>
        <v>Hannover Life Re*,**</v>
      </c>
      <c r="B53" s="21">
        <v>599017</v>
      </c>
      <c r="C53" s="21">
        <v>147952</v>
      </c>
      <c r="D53" s="21">
        <v>624</v>
      </c>
      <c r="E53" s="22">
        <f>+B53+C53+D53</f>
        <v>747593</v>
      </c>
      <c r="F53" s="21">
        <v>635210</v>
      </c>
      <c r="G53" s="21">
        <v>171432</v>
      </c>
      <c r="H53" s="21">
        <v>2491</v>
      </c>
      <c r="I53" s="22">
        <f t="shared" si="27"/>
        <v>809133</v>
      </c>
      <c r="J53" s="78">
        <f t="shared" si="28"/>
        <v>0.06042065584115309</v>
      </c>
      <c r="K53" s="25">
        <f t="shared" si="29"/>
        <v>0.15870011895749972</v>
      </c>
      <c r="L53" s="25">
        <f t="shared" si="30"/>
        <v>2.9919871794871793</v>
      </c>
      <c r="M53" s="26">
        <f t="shared" si="31"/>
        <v>0.08231751768676272</v>
      </c>
      <c r="N53" s="25">
        <f t="shared" si="23"/>
        <v>0.09233044049772555</v>
      </c>
      <c r="O53" s="25">
        <f t="shared" si="24"/>
        <v>0.16763446549745237</v>
      </c>
      <c r="P53" s="25">
        <f t="shared" si="25"/>
        <v>0.001198101469978342</v>
      </c>
      <c r="Q53" s="26">
        <f t="shared" si="26"/>
        <v>0.09473799996274314</v>
      </c>
      <c r="R53" s="25">
        <f t="shared" si="32"/>
        <v>0.0991767924962821</v>
      </c>
      <c r="S53" s="25">
        <f t="shared" si="33"/>
        <v>0.1814732795013698</v>
      </c>
      <c r="T53" s="25">
        <f t="shared" si="34"/>
        <v>0.005145577922144989</v>
      </c>
      <c r="U53" s="27">
        <f t="shared" si="35"/>
        <v>0.10329008458182307</v>
      </c>
    </row>
    <row r="54" spans="1:21" ht="15.75" customHeight="1">
      <c r="A54" s="20" t="str">
        <f aca="true" t="shared" si="36" ref="A54:A59">+A19</f>
        <v>Manufacturers Life</v>
      </c>
      <c r="B54" s="21">
        <v>0</v>
      </c>
      <c r="C54" s="21">
        <v>0</v>
      </c>
      <c r="D54" s="21">
        <v>85758</v>
      </c>
      <c r="E54" s="22">
        <f>+B54+C54+D54</f>
        <v>85758</v>
      </c>
      <c r="F54" s="21" t="s">
        <v>79</v>
      </c>
      <c r="G54" s="21"/>
      <c r="H54" s="21"/>
      <c r="I54" s="22"/>
      <c r="J54" s="78">
        <f t="shared" si="28"/>
        <v>0</v>
      </c>
      <c r="K54" s="25">
        <f t="shared" si="29"/>
        <v>0</v>
      </c>
      <c r="L54" s="25">
        <f t="shared" si="30"/>
        <v>-1</v>
      </c>
      <c r="M54" s="26">
        <f t="shared" si="31"/>
        <v>-1</v>
      </c>
      <c r="N54" s="25">
        <f aca="true" t="shared" si="37" ref="N54:N64">+B54/$B$65</f>
        <v>0</v>
      </c>
      <c r="O54" s="25">
        <f aca="true" t="shared" si="38" ref="O54:O64">+C54/$C$65</f>
        <v>0</v>
      </c>
      <c r="P54" s="25">
        <f aca="true" t="shared" si="39" ref="P54:P64">+D54/$D$65</f>
        <v>0.16465831067692732</v>
      </c>
      <c r="Q54" s="26">
        <f aca="true" t="shared" si="40" ref="Q54:Q64">+E54/$E$65</f>
        <v>0.01086759961744549</v>
      </c>
      <c r="R54" s="25">
        <v>0</v>
      </c>
      <c r="S54" s="25">
        <f t="shared" si="33"/>
        <v>0</v>
      </c>
      <c r="T54" s="25">
        <f t="shared" si="34"/>
        <v>0</v>
      </c>
      <c r="U54" s="27">
        <f t="shared" si="35"/>
        <v>0</v>
      </c>
    </row>
    <row r="55" spans="1:21" ht="15.75" customHeight="1">
      <c r="A55" s="20" t="str">
        <f t="shared" si="36"/>
        <v>Munich Re (US)</v>
      </c>
      <c r="B55" s="21">
        <v>701493</v>
      </c>
      <c r="C55" s="21">
        <v>28069</v>
      </c>
      <c r="D55" s="21">
        <v>12600</v>
      </c>
      <c r="E55" s="22">
        <f>+B55+C55+D55</f>
        <v>742162</v>
      </c>
      <c r="F55" s="21">
        <v>711092</v>
      </c>
      <c r="G55" s="21">
        <v>34658</v>
      </c>
      <c r="H55" s="21">
        <v>12229</v>
      </c>
      <c r="I55" s="22">
        <f t="shared" si="27"/>
        <v>757979</v>
      </c>
      <c r="J55" s="78">
        <f t="shared" si="28"/>
        <v>0.013683671825663263</v>
      </c>
      <c r="K55" s="25">
        <f t="shared" si="29"/>
        <v>0.2347429548612348</v>
      </c>
      <c r="L55" s="25">
        <f t="shared" si="30"/>
        <v>-0.029444444444444443</v>
      </c>
      <c r="M55" s="26">
        <f t="shared" si="31"/>
        <v>0.02131205855325387</v>
      </c>
      <c r="N55" s="25">
        <f t="shared" si="37"/>
        <v>0.10812574216770308</v>
      </c>
      <c r="O55" s="25">
        <f t="shared" si="38"/>
        <v>0.031803097031794035</v>
      </c>
      <c r="P55" s="25">
        <f t="shared" si="39"/>
        <v>0.02419243352840883</v>
      </c>
      <c r="Q55" s="26">
        <f t="shared" si="40"/>
        <v>0.09404976173980946</v>
      </c>
      <c r="R55" s="25">
        <f t="shared" si="32"/>
        <v>0.11102442299360248</v>
      </c>
      <c r="S55" s="25">
        <f t="shared" si="33"/>
        <v>0.03668802161182553</v>
      </c>
      <c r="T55" s="25">
        <f t="shared" si="34"/>
        <v>0.025261048739426365</v>
      </c>
      <c r="U55" s="27">
        <f t="shared" si="35"/>
        <v>0.09676000734273063</v>
      </c>
    </row>
    <row r="56" spans="1:21" ht="15.75" customHeight="1">
      <c r="A56" s="20" t="str">
        <f t="shared" si="36"/>
        <v>Optimum Re (US)</v>
      </c>
      <c r="B56" s="21">
        <v>30003</v>
      </c>
      <c r="C56" s="21">
        <v>3700</v>
      </c>
      <c r="D56" s="21">
        <v>0</v>
      </c>
      <c r="E56" s="22">
        <f>+B56+C56+D56</f>
        <v>33703</v>
      </c>
      <c r="F56" s="21">
        <v>32414</v>
      </c>
      <c r="G56" s="21">
        <v>3439</v>
      </c>
      <c r="H56" s="21">
        <v>0</v>
      </c>
      <c r="I56" s="22">
        <f t="shared" si="27"/>
        <v>35853</v>
      </c>
      <c r="J56" s="78">
        <f t="shared" si="28"/>
        <v>0.08035863080358631</v>
      </c>
      <c r="K56" s="25">
        <f t="shared" si="29"/>
        <v>-0.07054054054054054</v>
      </c>
      <c r="L56" s="25">
        <f t="shared" si="30"/>
        <v>0</v>
      </c>
      <c r="M56" s="26">
        <f t="shared" si="31"/>
        <v>0.06379254072337774</v>
      </c>
      <c r="N56" s="25">
        <f t="shared" si="37"/>
        <v>0.0046245602482955575</v>
      </c>
      <c r="O56" s="25">
        <f t="shared" si="38"/>
        <v>0.004192221276769315</v>
      </c>
      <c r="P56" s="25">
        <f t="shared" si="39"/>
        <v>0</v>
      </c>
      <c r="Q56" s="26">
        <f t="shared" si="40"/>
        <v>0.00427098008240357</v>
      </c>
      <c r="R56" s="25">
        <f t="shared" si="32"/>
        <v>0.005060872076910766</v>
      </c>
      <c r="S56" s="25">
        <f t="shared" si="33"/>
        <v>0.003640432405882278</v>
      </c>
      <c r="T56" s="25">
        <f t="shared" si="34"/>
        <v>0</v>
      </c>
      <c r="U56" s="27">
        <f t="shared" si="35"/>
        <v>0.0045768240851777175</v>
      </c>
    </row>
    <row r="57" spans="1:21" ht="15.75" customHeight="1">
      <c r="A57" s="20" t="str">
        <f t="shared" si="36"/>
        <v>Pacific Life</v>
      </c>
      <c r="B57" s="21">
        <v>0</v>
      </c>
      <c r="C57" s="21">
        <v>0</v>
      </c>
      <c r="D57" s="21">
        <v>2665</v>
      </c>
      <c r="E57" s="22">
        <f>+B57+C57+D57</f>
        <v>2665</v>
      </c>
      <c r="F57" s="21">
        <v>0</v>
      </c>
      <c r="G57" s="21">
        <v>0</v>
      </c>
      <c r="H57" s="21">
        <v>81801</v>
      </c>
      <c r="I57" s="22">
        <f t="shared" si="27"/>
        <v>81801</v>
      </c>
      <c r="J57" s="78">
        <f t="shared" si="28"/>
        <v>0</v>
      </c>
      <c r="K57" s="25">
        <f t="shared" si="29"/>
        <v>0</v>
      </c>
      <c r="L57" s="25">
        <f t="shared" si="30"/>
        <v>29.694559099437146</v>
      </c>
      <c r="M57" s="26">
        <f t="shared" si="31"/>
        <v>29.694559099437146</v>
      </c>
      <c r="N57" s="25">
        <f t="shared" si="37"/>
        <v>0</v>
      </c>
      <c r="O57" s="25">
        <f t="shared" si="38"/>
        <v>0</v>
      </c>
      <c r="P57" s="25">
        <f t="shared" si="39"/>
        <v>0.005116891694699169</v>
      </c>
      <c r="Q57" s="26">
        <f t="shared" si="40"/>
        <v>0.00033771954780302977</v>
      </c>
      <c r="R57" s="25">
        <f t="shared" si="32"/>
        <v>0</v>
      </c>
      <c r="S57" s="25">
        <f t="shared" si="33"/>
        <v>0</v>
      </c>
      <c r="T57" s="25">
        <f t="shared" si="34"/>
        <v>0.16897367306679337</v>
      </c>
      <c r="U57" s="27">
        <f t="shared" si="35"/>
        <v>0.010442328033682606</v>
      </c>
    </row>
    <row r="58" spans="1:21" ht="15.75" customHeight="1">
      <c r="A58" s="20" t="str">
        <f t="shared" si="36"/>
        <v>RGA Re. Company</v>
      </c>
      <c r="B58" s="21">
        <v>1228279</v>
      </c>
      <c r="C58" s="21">
        <v>129749</v>
      </c>
      <c r="D58" s="21">
        <v>0</v>
      </c>
      <c r="E58" s="22">
        <f aca="true" t="shared" si="41" ref="E58:E63">+B58+C58+D58</f>
        <v>1358028</v>
      </c>
      <c r="F58" s="21">
        <v>1234145</v>
      </c>
      <c r="G58" s="21">
        <v>120182</v>
      </c>
      <c r="H58" s="21">
        <v>0</v>
      </c>
      <c r="I58" s="22">
        <f t="shared" si="27"/>
        <v>1354327</v>
      </c>
      <c r="J58" s="78">
        <f t="shared" si="28"/>
        <v>0.004775787911378441</v>
      </c>
      <c r="K58" s="25">
        <f t="shared" si="29"/>
        <v>-0.07373467232888115</v>
      </c>
      <c r="L58" s="25">
        <f t="shared" si="30"/>
        <v>0</v>
      </c>
      <c r="M58" s="26">
        <f t="shared" si="31"/>
        <v>-0.0027252751784204742</v>
      </c>
      <c r="N58" s="25">
        <f t="shared" si="37"/>
        <v>0.189322742299644</v>
      </c>
      <c r="O58" s="25">
        <f t="shared" si="38"/>
        <v>0.14700986984852485</v>
      </c>
      <c r="P58" s="25">
        <f t="shared" si="39"/>
        <v>0</v>
      </c>
      <c r="Q58" s="26">
        <f t="shared" si="40"/>
        <v>0.17209478501457898</v>
      </c>
      <c r="R58" s="25">
        <f t="shared" si="32"/>
        <v>0.19268988614052687</v>
      </c>
      <c r="S58" s="25">
        <f t="shared" si="33"/>
        <v>0.12722141535438905</v>
      </c>
      <c r="T58" s="25">
        <f t="shared" si="34"/>
        <v>0</v>
      </c>
      <c r="U58" s="27">
        <f t="shared" si="35"/>
        <v>0.1728869671382167</v>
      </c>
    </row>
    <row r="59" spans="1:21" ht="15.75" customHeight="1">
      <c r="A59" s="20" t="str">
        <f t="shared" si="36"/>
        <v>RGA Re (Canada)</v>
      </c>
      <c r="B59" s="21">
        <v>927</v>
      </c>
      <c r="C59" s="21">
        <v>0</v>
      </c>
      <c r="D59" s="21">
        <v>0</v>
      </c>
      <c r="E59" s="22">
        <f>+B59+C59+D59</f>
        <v>927</v>
      </c>
      <c r="F59" s="21">
        <v>1118</v>
      </c>
      <c r="G59" s="21">
        <v>0</v>
      </c>
      <c r="H59" s="21">
        <v>0</v>
      </c>
      <c r="I59" s="22">
        <f>+F59+G59+H59</f>
        <v>1118</v>
      </c>
      <c r="J59" s="78">
        <f>IF(+B59&gt;0,(+F59-B59)/B59,0)</f>
        <v>0.20604099244875945</v>
      </c>
      <c r="K59" s="25">
        <f>IF(+C59&gt;0,(+G59-C59)/C59,0)</f>
        <v>0</v>
      </c>
      <c r="L59" s="25">
        <f>IF(+D59&gt;0,(+H59-D59)/D59,0)</f>
        <v>0</v>
      </c>
      <c r="M59" s="26">
        <f>IF(+E59&gt;0,(+I59-E59)/E59,0)</f>
        <v>0.20604099244875945</v>
      </c>
      <c r="N59" s="25">
        <f t="shared" si="37"/>
        <v>0.00014288462321001172</v>
      </c>
      <c r="O59" s="25">
        <f t="shared" si="38"/>
        <v>0</v>
      </c>
      <c r="P59" s="25">
        <f t="shared" si="39"/>
        <v>0</v>
      </c>
      <c r="Q59" s="26">
        <f t="shared" si="40"/>
        <v>0.00011747317854161674</v>
      </c>
      <c r="R59" s="25">
        <f t="shared" si="32"/>
        <v>0.00017455590121509955</v>
      </c>
      <c r="S59" s="25">
        <f t="shared" si="33"/>
        <v>0</v>
      </c>
      <c r="T59" s="25">
        <f t="shared" si="34"/>
        <v>0</v>
      </c>
      <c r="U59" s="27">
        <f t="shared" si="35"/>
        <v>0.0001427185821891805</v>
      </c>
    </row>
    <row r="60" spans="1:21" ht="15.75" customHeight="1">
      <c r="A60" s="20" t="str">
        <f>+A25</f>
        <v>SCOR Global Life (US)***</v>
      </c>
      <c r="B60" s="21">
        <v>288942</v>
      </c>
      <c r="C60" s="21">
        <v>0</v>
      </c>
      <c r="D60" s="21">
        <v>0</v>
      </c>
      <c r="E60" s="22">
        <f t="shared" si="41"/>
        <v>288942</v>
      </c>
      <c r="F60" s="21">
        <v>1139241</v>
      </c>
      <c r="G60" s="21">
        <v>0</v>
      </c>
      <c r="H60" s="21">
        <v>0</v>
      </c>
      <c r="I60" s="22">
        <f t="shared" si="27"/>
        <v>1139241</v>
      </c>
      <c r="J60" s="78">
        <f t="shared" si="28"/>
        <v>2.9428016695392154</v>
      </c>
      <c r="K60" s="25">
        <v>1</v>
      </c>
      <c r="L60" s="25">
        <f t="shared" si="30"/>
        <v>0</v>
      </c>
      <c r="M60" s="26">
        <f t="shared" si="31"/>
        <v>2.9428016695392154</v>
      </c>
      <c r="N60" s="25">
        <f t="shared" si="37"/>
        <v>0.04453653592184165</v>
      </c>
      <c r="O60" s="25">
        <f t="shared" si="38"/>
        <v>0</v>
      </c>
      <c r="P60" s="25">
        <f t="shared" si="39"/>
        <v>0</v>
      </c>
      <c r="Q60" s="26">
        <f t="shared" si="40"/>
        <v>0.03661589552769345</v>
      </c>
      <c r="R60" s="25">
        <f t="shared" si="32"/>
        <v>0.17787230720589556</v>
      </c>
      <c r="S60" s="25">
        <f t="shared" si="33"/>
        <v>0</v>
      </c>
      <c r="T60" s="25">
        <f t="shared" si="34"/>
        <v>0</v>
      </c>
      <c r="U60" s="27">
        <f t="shared" si="35"/>
        <v>0.14543010759551359</v>
      </c>
    </row>
    <row r="61" spans="1:21" ht="15.75" customHeight="1">
      <c r="A61" s="20" t="str">
        <f>+A26</f>
        <v>Scottish Re (US)</v>
      </c>
      <c r="B61" s="21">
        <v>249456</v>
      </c>
      <c r="C61" s="21">
        <v>756</v>
      </c>
      <c r="D61" s="21">
        <v>0</v>
      </c>
      <c r="E61" s="22">
        <f t="shared" si="41"/>
        <v>250212</v>
      </c>
      <c r="F61" s="21">
        <v>221081</v>
      </c>
      <c r="G61" s="21">
        <v>628</v>
      </c>
      <c r="H61" s="21">
        <v>0</v>
      </c>
      <c r="I61" s="22">
        <f t="shared" si="27"/>
        <v>221709</v>
      </c>
      <c r="J61" s="78">
        <f t="shared" si="28"/>
        <v>-0.11374751459175166</v>
      </c>
      <c r="K61" s="25">
        <f t="shared" si="29"/>
        <v>-0.1693121693121693</v>
      </c>
      <c r="L61" s="25">
        <f t="shared" si="30"/>
        <v>0</v>
      </c>
      <c r="M61" s="26">
        <f t="shared" si="31"/>
        <v>-0.11391539974101962</v>
      </c>
      <c r="N61" s="25">
        <f t="shared" si="37"/>
        <v>0.03845029834679254</v>
      </c>
      <c r="O61" s="25">
        <f t="shared" si="38"/>
        <v>0.0008565727797939466</v>
      </c>
      <c r="P61" s="25">
        <f t="shared" si="39"/>
        <v>0</v>
      </c>
      <c r="Q61" s="26">
        <f t="shared" si="40"/>
        <v>0.031707873731666676</v>
      </c>
      <c r="R61" s="25">
        <f t="shared" si="32"/>
        <v>0.034517883002267824</v>
      </c>
      <c r="S61" s="25">
        <f t="shared" si="33"/>
        <v>0.00066478381823032</v>
      </c>
      <c r="T61" s="25">
        <f t="shared" si="34"/>
        <v>0</v>
      </c>
      <c r="U61" s="27">
        <f t="shared" si="35"/>
        <v>0.02830232033862345</v>
      </c>
    </row>
    <row r="62" spans="1:21" ht="15.75" customHeight="1">
      <c r="A62" s="20" t="str">
        <f>+A27</f>
        <v>Swiss Re</v>
      </c>
      <c r="B62" s="21">
        <v>1351098</v>
      </c>
      <c r="C62" s="21">
        <v>265465</v>
      </c>
      <c r="D62" s="21">
        <v>0</v>
      </c>
      <c r="E62" s="22">
        <f t="shared" si="41"/>
        <v>1616563</v>
      </c>
      <c r="F62" s="21">
        <v>1325149</v>
      </c>
      <c r="G62" s="21">
        <v>247480</v>
      </c>
      <c r="H62" s="21">
        <v>0</v>
      </c>
      <c r="I62" s="22">
        <f t="shared" si="27"/>
        <v>1572629</v>
      </c>
      <c r="J62" s="78">
        <f t="shared" si="28"/>
        <v>-0.019205860714766803</v>
      </c>
      <c r="K62" s="25">
        <f t="shared" si="29"/>
        <v>-0.06774904413011132</v>
      </c>
      <c r="L62" s="25">
        <f t="shared" si="30"/>
        <v>0</v>
      </c>
      <c r="M62" s="26">
        <f t="shared" si="31"/>
        <v>-0.027177412819667405</v>
      </c>
      <c r="N62" s="25">
        <f t="shared" si="37"/>
        <v>0.2082536447139163</v>
      </c>
      <c r="O62" s="25">
        <f t="shared" si="38"/>
        <v>0.30078054628042333</v>
      </c>
      <c r="P62" s="25">
        <f t="shared" si="39"/>
        <v>0</v>
      </c>
      <c r="Q62" s="26">
        <f t="shared" si="40"/>
        <v>0.20485738287246125</v>
      </c>
      <c r="R62" s="25">
        <f t="shared" si="32"/>
        <v>0.2068985491406869</v>
      </c>
      <c r="S62" s="25">
        <f t="shared" si="33"/>
        <v>0.26197563588477646</v>
      </c>
      <c r="T62" s="25">
        <f t="shared" si="34"/>
        <v>0</v>
      </c>
      <c r="U62" s="27">
        <f t="shared" si="35"/>
        <v>0.20075436600142105</v>
      </c>
    </row>
    <row r="63" spans="1:21" ht="15.75" customHeight="1">
      <c r="A63" s="20" t="str">
        <f>+A28</f>
        <v>Transamerica Re</v>
      </c>
      <c r="B63" s="21">
        <v>928879</v>
      </c>
      <c r="C63" s="21">
        <v>36272</v>
      </c>
      <c r="D63" s="21">
        <v>0</v>
      </c>
      <c r="E63" s="22">
        <f t="shared" si="41"/>
        <v>965151</v>
      </c>
      <c r="F63" s="21" t="s">
        <v>78</v>
      </c>
      <c r="G63"/>
      <c r="H63"/>
      <c r="I63"/>
      <c r="J63" s="78">
        <v>0</v>
      </c>
      <c r="K63" s="25">
        <v>0</v>
      </c>
      <c r="L63" s="25">
        <f t="shared" si="30"/>
        <v>0</v>
      </c>
      <c r="M63" s="26">
        <v>0</v>
      </c>
      <c r="N63" s="25">
        <f t="shared" si="37"/>
        <v>0.14317424587129718</v>
      </c>
      <c r="O63" s="25">
        <f t="shared" si="38"/>
        <v>0.041097364905669356</v>
      </c>
      <c r="P63" s="25">
        <f t="shared" si="39"/>
        <v>0</v>
      </c>
      <c r="Q63" s="26">
        <f t="shared" si="40"/>
        <v>0.12230782712256735</v>
      </c>
      <c r="R63" s="25">
        <v>0</v>
      </c>
      <c r="S63" s="25">
        <f t="shared" si="33"/>
        <v>0</v>
      </c>
      <c r="T63" s="25">
        <f t="shared" si="34"/>
        <v>0</v>
      </c>
      <c r="U63" s="27">
        <f t="shared" si="35"/>
        <v>0</v>
      </c>
    </row>
    <row r="64" spans="1:21" ht="15.75" customHeight="1" thickBot="1">
      <c r="A64" s="20" t="str">
        <f>+A29</f>
        <v>Wilton Re</v>
      </c>
      <c r="B64" s="21">
        <v>26855</v>
      </c>
      <c r="C64" s="21">
        <v>67355</v>
      </c>
      <c r="D64" s="21">
        <v>0</v>
      </c>
      <c r="E64" s="22">
        <f>+B64+C64+D64</f>
        <v>94210</v>
      </c>
      <c r="F64" s="21">
        <v>27996</v>
      </c>
      <c r="G64" s="21">
        <v>97925</v>
      </c>
      <c r="H64" s="21">
        <v>0</v>
      </c>
      <c r="I64" s="22">
        <f>+F64+G64+H64</f>
        <v>125921</v>
      </c>
      <c r="J64" s="78">
        <f t="shared" si="28"/>
        <v>0.04248743250791286</v>
      </c>
      <c r="K64" s="25">
        <f t="shared" si="29"/>
        <v>0.45386385569000076</v>
      </c>
      <c r="L64" s="25">
        <f t="shared" si="30"/>
        <v>0</v>
      </c>
      <c r="M64" s="26">
        <f t="shared" si="31"/>
        <v>0.3365990871457382</v>
      </c>
      <c r="N64" s="25">
        <f t="shared" si="37"/>
        <v>0.004139338248441062</v>
      </c>
      <c r="O64" s="25">
        <f t="shared" si="38"/>
        <v>0.07631542272886413</v>
      </c>
      <c r="P64" s="25">
        <f t="shared" si="39"/>
        <v>0</v>
      </c>
      <c r="Q64" s="26">
        <f t="shared" si="40"/>
        <v>0.011938671143911233</v>
      </c>
      <c r="R64" s="25">
        <f t="shared" si="32"/>
        <v>0.004371079615758432</v>
      </c>
      <c r="S64" s="25">
        <f t="shared" si="33"/>
        <v>0.10366075700669442</v>
      </c>
      <c r="T64" s="25">
        <f t="shared" si="34"/>
        <v>0</v>
      </c>
      <c r="U64" s="27">
        <f t="shared" si="35"/>
        <v>0.016074478164439892</v>
      </c>
    </row>
    <row r="65" spans="1:21" ht="15.75" customHeight="1" thickBot="1">
      <c r="A65" s="56" t="s">
        <v>12</v>
      </c>
      <c r="B65" s="57">
        <f aca="true" t="shared" si="42" ref="B65:I65">SUM(B46:B64)</f>
        <v>6487752</v>
      </c>
      <c r="C65" s="57">
        <f t="shared" si="42"/>
        <v>882587</v>
      </c>
      <c r="D65" s="57">
        <f t="shared" si="42"/>
        <v>520824</v>
      </c>
      <c r="E65" s="58">
        <f t="shared" si="42"/>
        <v>7891163</v>
      </c>
      <c r="F65" s="57">
        <f t="shared" si="42"/>
        <v>6404825</v>
      </c>
      <c r="G65" s="57">
        <f t="shared" si="42"/>
        <v>944668</v>
      </c>
      <c r="H65" s="57">
        <f t="shared" si="42"/>
        <v>484105</v>
      </c>
      <c r="I65" s="57">
        <f t="shared" si="42"/>
        <v>7833598</v>
      </c>
      <c r="J65" s="84">
        <f>IF(+B65&gt;0,(+F65-B65)/B65,0)</f>
        <v>-0.012782085381808675</v>
      </c>
      <c r="K65" s="83">
        <f>IF(+C65&gt;0,(+G65-C65)/C65,0)</f>
        <v>0.07033980786030158</v>
      </c>
      <c r="L65" s="83">
        <f>IF(+D65&gt;0,(+H65-D65)/D65,0)</f>
        <v>-0.07050174339124157</v>
      </c>
      <c r="M65" s="82">
        <f>IF(+E65&gt;0,(+I65-E65)/E65,0)</f>
        <v>-0.007294868956578391</v>
      </c>
      <c r="N65" s="59">
        <f aca="true" t="shared" si="43" ref="N65:U65">SUM(N46:N64)</f>
        <v>0.9999999999999999</v>
      </c>
      <c r="O65" s="59">
        <f t="shared" si="43"/>
        <v>1</v>
      </c>
      <c r="P65" s="59">
        <f t="shared" si="43"/>
        <v>1</v>
      </c>
      <c r="Q65" s="60">
        <f t="shared" si="43"/>
        <v>1</v>
      </c>
      <c r="R65" s="59">
        <f t="shared" si="43"/>
        <v>0.9999999999999999</v>
      </c>
      <c r="S65" s="59">
        <f t="shared" si="43"/>
        <v>1</v>
      </c>
      <c r="T65" s="59">
        <f t="shared" si="43"/>
        <v>1</v>
      </c>
      <c r="U65" s="61">
        <f t="shared" si="43"/>
        <v>0.9999999999999999</v>
      </c>
    </row>
    <row r="66" spans="1:21" ht="15.75" customHeight="1">
      <c r="A66" s="97" t="str">
        <f>+A31</f>
        <v>* 2011 figures include $56,405 in new portfolio and $52,929 in recurring inforce from acquisition of a portion of Scottish Re's recurring inforce. 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53"/>
      <c r="N66" s="70"/>
      <c r="O66" s="70"/>
      <c r="P66" s="70"/>
      <c r="Q66" s="70"/>
      <c r="R66" s="70"/>
      <c r="S66" s="70"/>
      <c r="T66" s="70"/>
      <c r="U66" s="70"/>
    </row>
    <row r="67" spans="1:21" ht="15.75" customHeight="1">
      <c r="A67" s="97" t="str">
        <f>+A32</f>
        <v>** 2011 figures include $2,119 of new portfolio and $2,119 of retrocession inforce from acquisition of a retrocession in force block. 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53"/>
      <c r="N67" s="70"/>
      <c r="O67" s="70"/>
      <c r="P67" s="70"/>
      <c r="Q67" s="70"/>
      <c r="R67" s="70"/>
      <c r="S67" s="70"/>
      <c r="T67" s="70"/>
      <c r="U67" s="70"/>
    </row>
    <row r="68" spans="1:21" ht="15.75" customHeight="1">
      <c r="A68" s="97" t="s">
        <v>87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3"/>
      <c r="N68" s="70"/>
      <c r="O68" s="70"/>
      <c r="P68" s="70"/>
      <c r="Q68" s="70"/>
      <c r="R68" s="70"/>
      <c r="S68" s="70"/>
      <c r="T68" s="70"/>
      <c r="U68" s="70"/>
    </row>
    <row r="69" spans="1:21" ht="15.75" customHeight="1">
      <c r="A69" s="97" t="s">
        <v>85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3"/>
      <c r="N69" s="70"/>
      <c r="O69" s="70"/>
      <c r="P69" s="70"/>
      <c r="Q69" s="70"/>
      <c r="R69" s="70"/>
      <c r="S69" s="70"/>
      <c r="T69" s="70"/>
      <c r="U69" s="70"/>
    </row>
    <row r="70" spans="1:21" ht="15.75" customHeight="1">
      <c r="A70" s="2" t="str">
        <f>+A34</f>
        <v>DNR: Did Not Report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3"/>
      <c r="N70" s="70"/>
      <c r="O70" s="70"/>
      <c r="P70" s="70"/>
      <c r="Q70" s="70"/>
      <c r="R70" s="70"/>
      <c r="S70" s="70"/>
      <c r="T70" s="70"/>
      <c r="U70" s="70"/>
    </row>
    <row r="71" spans="1:21" ht="15.75" customHeight="1">
      <c r="A71" s="2" t="str">
        <f>+A35</f>
        <v>Canadian Exchange Rate Used: 2010 = 1.003 and 2011 = 0.979115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3"/>
      <c r="N71" s="70"/>
      <c r="O71" s="70"/>
      <c r="P71" s="70"/>
      <c r="Q71" s="70"/>
      <c r="R71" s="70"/>
      <c r="S71" s="70"/>
      <c r="T71" s="70"/>
      <c r="U71" s="70"/>
    </row>
    <row r="72" spans="1:21" ht="15.7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15.75" customHeight="1">
      <c r="A73" s="67" t="str">
        <f>+A37</f>
        <v>Date:</v>
      </c>
      <c r="B73" s="69">
        <f>+B37</f>
        <v>41029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15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15.75" customHeight="1">
      <c r="A75" s="67"/>
      <c r="B75" s="67"/>
      <c r="C75" s="67"/>
      <c r="D75" s="67"/>
      <c r="E75" s="71" t="s">
        <v>13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 ht="15.75" customHeight="1" thickBot="1">
      <c r="B76" s="67"/>
      <c r="C76" s="67"/>
      <c r="D76" s="67"/>
      <c r="E76" s="67"/>
      <c r="F76" s="71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15.75" customHeight="1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Q77" s="67"/>
      <c r="R77" s="67"/>
      <c r="S77" s="67"/>
      <c r="T77" s="67"/>
      <c r="U77" s="67"/>
    </row>
    <row r="78" spans="1:21" ht="15.75" customHeight="1">
      <c r="A78" s="37"/>
      <c r="B78" s="34" t="s">
        <v>22</v>
      </c>
      <c r="C78" s="34"/>
      <c r="D78" s="34"/>
      <c r="E78" s="38"/>
      <c r="F78" s="34" t="s">
        <v>65</v>
      </c>
      <c r="G78" s="34"/>
      <c r="H78" s="34"/>
      <c r="I78" s="38"/>
      <c r="J78" s="47" t="s">
        <v>21</v>
      </c>
      <c r="K78" s="34"/>
      <c r="L78" s="34"/>
      <c r="M78" s="36"/>
      <c r="Q78" s="67"/>
      <c r="R78" s="67"/>
      <c r="S78" s="67"/>
      <c r="T78" s="67"/>
      <c r="U78" s="67"/>
    </row>
    <row r="79" spans="1:21" ht="15.75" customHeight="1">
      <c r="A79" s="37"/>
      <c r="B79" s="34"/>
      <c r="C79" s="34">
        <f>+C43</f>
        <v>2010</v>
      </c>
      <c r="D79" s="34"/>
      <c r="E79" s="38"/>
      <c r="F79" s="34"/>
      <c r="G79" s="34">
        <f>+G43</f>
        <v>2011</v>
      </c>
      <c r="H79" s="34"/>
      <c r="I79" s="38"/>
      <c r="J79" s="34"/>
      <c r="K79" s="34">
        <f>+G79</f>
        <v>2011</v>
      </c>
      <c r="L79" s="34"/>
      <c r="M79" s="36"/>
      <c r="Q79" s="67"/>
      <c r="R79" s="67"/>
      <c r="S79" s="67"/>
      <c r="T79" s="67"/>
      <c r="U79" s="67"/>
    </row>
    <row r="80" spans="1:21" ht="15.75" customHeight="1" thickBot="1">
      <c r="A80" s="40" t="s">
        <v>1</v>
      </c>
      <c r="B80" s="43" t="s">
        <v>2</v>
      </c>
      <c r="C80" s="43" t="s">
        <v>3</v>
      </c>
      <c r="D80" s="43" t="s">
        <v>4</v>
      </c>
      <c r="E80" s="44" t="s">
        <v>5</v>
      </c>
      <c r="F80" s="43" t="s">
        <v>2</v>
      </c>
      <c r="G80" s="43" t="s">
        <v>3</v>
      </c>
      <c r="H80" s="43" t="s">
        <v>4</v>
      </c>
      <c r="I80" s="44" t="s">
        <v>5</v>
      </c>
      <c r="J80" s="43" t="s">
        <v>2</v>
      </c>
      <c r="K80" s="43" t="s">
        <v>3</v>
      </c>
      <c r="L80" s="43" t="s">
        <v>4</v>
      </c>
      <c r="M80" s="46" t="s">
        <v>5</v>
      </c>
      <c r="Q80" s="67"/>
      <c r="R80" s="67"/>
      <c r="S80" s="67"/>
      <c r="T80" s="67"/>
      <c r="U80" s="67"/>
    </row>
    <row r="81" spans="1:21" ht="15.75" customHeight="1" thickTop="1">
      <c r="A81" s="20"/>
      <c r="B81" s="53"/>
      <c r="C81" s="53"/>
      <c r="D81" s="53"/>
      <c r="E81" s="54"/>
      <c r="F81" s="53"/>
      <c r="G81" s="53"/>
      <c r="H81" s="53"/>
      <c r="I81" s="54"/>
      <c r="J81" s="53"/>
      <c r="K81" s="53"/>
      <c r="L81" s="53"/>
      <c r="M81" s="55"/>
      <c r="Q81" s="67"/>
      <c r="R81" s="67"/>
      <c r="S81" s="67"/>
      <c r="T81" s="67"/>
      <c r="U81" s="67"/>
    </row>
    <row r="82" spans="1:13" ht="15.75" customHeight="1">
      <c r="A82" s="20" t="str">
        <f aca="true" t="shared" si="44" ref="A82:D84">+A46</f>
        <v>Ace Tempest</v>
      </c>
      <c r="B82" s="21">
        <f t="shared" si="44"/>
        <v>28736</v>
      </c>
      <c r="C82" s="21">
        <f t="shared" si="44"/>
        <v>0</v>
      </c>
      <c r="D82" s="21">
        <f t="shared" si="44"/>
        <v>0</v>
      </c>
      <c r="E82" s="22">
        <f>+D82+C82+B82</f>
        <v>28736</v>
      </c>
      <c r="F82" s="98" t="s">
        <v>61</v>
      </c>
      <c r="G82" s="98" t="s">
        <v>61</v>
      </c>
      <c r="H82" s="98" t="s">
        <v>61</v>
      </c>
      <c r="I82" s="99" t="s">
        <v>61</v>
      </c>
      <c r="J82" s="98" t="s">
        <v>61</v>
      </c>
      <c r="K82" s="98" t="s">
        <v>61</v>
      </c>
      <c r="L82" s="98" t="s">
        <v>61</v>
      </c>
      <c r="M82" s="99" t="s">
        <v>61</v>
      </c>
    </row>
    <row r="83" spans="1:13" ht="15.75" customHeight="1">
      <c r="A83" s="20" t="str">
        <f t="shared" si="44"/>
        <v>AXA Equitable</v>
      </c>
      <c r="B83" s="21">
        <f t="shared" si="44"/>
        <v>0</v>
      </c>
      <c r="C83" s="21">
        <f t="shared" si="44"/>
        <v>0</v>
      </c>
      <c r="D83" s="21">
        <f t="shared" si="44"/>
        <v>33126</v>
      </c>
      <c r="E83" s="22">
        <f aca="true" t="shared" si="45" ref="E83:E98">+D83+C83+B83</f>
        <v>33126</v>
      </c>
      <c r="F83" s="21">
        <f aca="true" t="shared" si="46" ref="F83:H84">+F12</f>
        <v>0</v>
      </c>
      <c r="G83" s="21">
        <f t="shared" si="46"/>
        <v>0</v>
      </c>
      <c r="H83" s="21">
        <f t="shared" si="46"/>
        <v>1682</v>
      </c>
      <c r="I83" s="22">
        <f aca="true" t="shared" si="47" ref="I83:I98">+F83+G83+H83</f>
        <v>1682</v>
      </c>
      <c r="J83" s="21">
        <f aca="true" t="shared" si="48" ref="J83:L84">+F47</f>
        <v>0</v>
      </c>
      <c r="K83" s="21">
        <f t="shared" si="48"/>
        <v>0</v>
      </c>
      <c r="L83" s="21">
        <f t="shared" si="48"/>
        <v>30859</v>
      </c>
      <c r="M83" s="23">
        <f aca="true" t="shared" si="49" ref="M83:M98">+L83+K83+J83</f>
        <v>30859</v>
      </c>
    </row>
    <row r="84" spans="1:13" ht="15.75" customHeight="1">
      <c r="A84" s="20" t="str">
        <f t="shared" si="44"/>
        <v>Berkshire Hathaway Group****</v>
      </c>
      <c r="B84" s="21">
        <f t="shared" si="44"/>
        <v>0</v>
      </c>
      <c r="C84" s="21">
        <f t="shared" si="44"/>
        <v>0</v>
      </c>
      <c r="D84" s="21">
        <f t="shared" si="44"/>
        <v>386034</v>
      </c>
      <c r="E84" s="22">
        <f>+D84+C84+B84</f>
        <v>386034</v>
      </c>
      <c r="F84" s="21">
        <f t="shared" si="46"/>
        <v>0</v>
      </c>
      <c r="G84" s="21">
        <f t="shared" si="46"/>
        <v>0</v>
      </c>
      <c r="H84" s="21">
        <f t="shared" si="46"/>
        <v>2182</v>
      </c>
      <c r="I84" s="22">
        <f>+F84+G84+H84</f>
        <v>2182</v>
      </c>
      <c r="J84" s="21">
        <f t="shared" si="48"/>
        <v>0</v>
      </c>
      <c r="K84" s="21">
        <f t="shared" si="48"/>
        <v>0</v>
      </c>
      <c r="L84" s="21">
        <f t="shared" si="48"/>
        <v>356710</v>
      </c>
      <c r="M84" s="23">
        <f>+L84+K84+J84</f>
        <v>356710</v>
      </c>
    </row>
    <row r="85" spans="1:13" ht="15.75" customHeight="1">
      <c r="A85" s="20" t="str">
        <f aca="true" t="shared" si="50" ref="A85:D86">+A49</f>
        <v>Canada Life </v>
      </c>
      <c r="B85" s="21">
        <f t="shared" si="50"/>
        <v>194968</v>
      </c>
      <c r="C85" s="21">
        <f t="shared" si="50"/>
        <v>180668</v>
      </c>
      <c r="D85" s="21">
        <f t="shared" si="50"/>
        <v>0</v>
      </c>
      <c r="E85" s="22">
        <f t="shared" si="45"/>
        <v>375636</v>
      </c>
      <c r="F85" s="21">
        <f aca="true" t="shared" si="51" ref="F85:H86">+F14</f>
        <v>15543</v>
      </c>
      <c r="G85" s="21">
        <f t="shared" si="51"/>
        <v>79437</v>
      </c>
      <c r="H85" s="21">
        <f t="shared" si="51"/>
        <v>0</v>
      </c>
      <c r="I85" s="22">
        <f t="shared" si="47"/>
        <v>94980</v>
      </c>
      <c r="J85" s="21">
        <f aca="true" t="shared" si="52" ref="J85:L91">+F49</f>
        <v>194499</v>
      </c>
      <c r="K85" s="21">
        <f t="shared" si="52"/>
        <v>250923</v>
      </c>
      <c r="L85" s="21">
        <f t="shared" si="52"/>
        <v>0</v>
      </c>
      <c r="M85" s="23">
        <f t="shared" si="49"/>
        <v>445422</v>
      </c>
    </row>
    <row r="86" spans="1:13" ht="15.75" customHeight="1">
      <c r="A86" s="20" t="str">
        <f t="shared" si="50"/>
        <v>Employers Re. Corp. </v>
      </c>
      <c r="B86" s="21">
        <f t="shared" si="50"/>
        <v>226809</v>
      </c>
      <c r="C86" s="21">
        <f t="shared" si="50"/>
        <v>14824</v>
      </c>
      <c r="D86" s="21">
        <f t="shared" si="50"/>
        <v>17</v>
      </c>
      <c r="E86" s="22">
        <f t="shared" si="45"/>
        <v>241650</v>
      </c>
      <c r="F86" s="21">
        <f t="shared" si="51"/>
        <v>0</v>
      </c>
      <c r="G86" s="21">
        <f t="shared" si="51"/>
        <v>0</v>
      </c>
      <c r="H86" s="21">
        <f t="shared" si="51"/>
        <v>0</v>
      </c>
      <c r="I86" s="22">
        <f t="shared" si="47"/>
        <v>0</v>
      </c>
      <c r="J86" s="21">
        <f t="shared" si="52"/>
        <v>207031</v>
      </c>
      <c r="K86" s="21">
        <f t="shared" si="52"/>
        <v>10852</v>
      </c>
      <c r="L86" s="21">
        <f t="shared" si="52"/>
        <v>15</v>
      </c>
      <c r="M86" s="23">
        <f t="shared" si="49"/>
        <v>217898</v>
      </c>
    </row>
    <row r="87" spans="1:13" ht="15.75" customHeight="1">
      <c r="A87" s="20" t="str">
        <f aca="true" t="shared" si="53" ref="A87:D88">+A51</f>
        <v>General Re Life</v>
      </c>
      <c r="B87" s="21">
        <f t="shared" si="53"/>
        <v>138615</v>
      </c>
      <c r="C87" s="21">
        <f t="shared" si="53"/>
        <v>7211</v>
      </c>
      <c r="D87" s="21">
        <f t="shared" si="53"/>
        <v>0</v>
      </c>
      <c r="E87" s="22">
        <f t="shared" si="45"/>
        <v>145826</v>
      </c>
      <c r="F87" s="21">
        <f aca="true" t="shared" si="54" ref="F87:H88">+F16</f>
        <v>12695</v>
      </c>
      <c r="G87" s="21">
        <f t="shared" si="54"/>
        <v>0</v>
      </c>
      <c r="H87" s="21">
        <f t="shared" si="54"/>
        <v>0</v>
      </c>
      <c r="I87" s="22">
        <f t="shared" si="47"/>
        <v>12695</v>
      </c>
      <c r="J87" s="21">
        <f t="shared" si="52"/>
        <v>139411</v>
      </c>
      <c r="K87" s="21">
        <f t="shared" si="52"/>
        <v>6626</v>
      </c>
      <c r="L87" s="21">
        <f t="shared" si="52"/>
        <v>0</v>
      </c>
      <c r="M87" s="23">
        <f t="shared" si="49"/>
        <v>146037</v>
      </c>
    </row>
    <row r="88" spans="1:13" ht="15.75" customHeight="1">
      <c r="A88" s="20" t="str">
        <f t="shared" si="53"/>
        <v>Generali USA Life Re </v>
      </c>
      <c r="B88" s="21">
        <f t="shared" si="53"/>
        <v>493675</v>
      </c>
      <c r="C88" s="21">
        <f t="shared" si="53"/>
        <v>566</v>
      </c>
      <c r="D88" s="21">
        <f t="shared" si="53"/>
        <v>0</v>
      </c>
      <c r="E88" s="22">
        <f t="shared" si="45"/>
        <v>494241</v>
      </c>
      <c r="F88" s="21">
        <f t="shared" si="54"/>
        <v>74993</v>
      </c>
      <c r="G88" s="21">
        <f t="shared" si="54"/>
        <v>0</v>
      </c>
      <c r="H88" s="21">
        <f t="shared" si="54"/>
        <v>0</v>
      </c>
      <c r="I88" s="22">
        <f t="shared" si="47"/>
        <v>74993</v>
      </c>
      <c r="J88" s="21">
        <f t="shared" si="52"/>
        <v>536438</v>
      </c>
      <c r="K88" s="21">
        <f t="shared" si="52"/>
        <v>523</v>
      </c>
      <c r="L88" s="21">
        <f t="shared" si="52"/>
        <v>0</v>
      </c>
      <c r="M88" s="23">
        <f t="shared" si="49"/>
        <v>536961</v>
      </c>
    </row>
    <row r="89" spans="1:13" ht="15.75" customHeight="1">
      <c r="A89" s="20" t="str">
        <f>+A18</f>
        <v>Hannover Life Re*,**</v>
      </c>
      <c r="B89" s="21">
        <f>+B53</f>
        <v>599017</v>
      </c>
      <c r="C89" s="21">
        <f>+C53</f>
        <v>147952</v>
      </c>
      <c r="D89" s="21">
        <f>+D53</f>
        <v>624</v>
      </c>
      <c r="E89" s="22">
        <f>+D89+C89+B89</f>
        <v>747593</v>
      </c>
      <c r="F89" s="21">
        <f>+F18</f>
        <v>29275</v>
      </c>
      <c r="G89" s="21">
        <f>+G18</f>
        <v>87965</v>
      </c>
      <c r="H89" s="21">
        <f>+H18</f>
        <v>0</v>
      </c>
      <c r="I89" s="22">
        <f>+F89+G89+H89</f>
        <v>117240</v>
      </c>
      <c r="J89" s="21">
        <f t="shared" si="52"/>
        <v>635210</v>
      </c>
      <c r="K89" s="21">
        <f t="shared" si="52"/>
        <v>171432</v>
      </c>
      <c r="L89" s="21">
        <f t="shared" si="52"/>
        <v>2491</v>
      </c>
      <c r="M89" s="23">
        <f>+L89+K89+J89</f>
        <v>809133</v>
      </c>
    </row>
    <row r="90" spans="1:13" ht="15.75" customHeight="1">
      <c r="A90" s="20" t="str">
        <f aca="true" t="shared" si="55" ref="A90:D91">+A54</f>
        <v>Manufacturers Life</v>
      </c>
      <c r="B90" s="21">
        <f t="shared" si="55"/>
        <v>0</v>
      </c>
      <c r="C90" s="21">
        <f t="shared" si="55"/>
        <v>0</v>
      </c>
      <c r="D90" s="21">
        <f t="shared" si="55"/>
        <v>85758</v>
      </c>
      <c r="E90" s="22">
        <f t="shared" si="45"/>
        <v>85758</v>
      </c>
      <c r="F90" s="21" t="s">
        <v>79</v>
      </c>
      <c r="G90" s="21"/>
      <c r="H90" s="21"/>
      <c r="I90" s="22"/>
      <c r="J90" s="21" t="s">
        <v>79</v>
      </c>
      <c r="K90" s="21"/>
      <c r="L90" s="21"/>
      <c r="M90" s="22"/>
    </row>
    <row r="91" spans="1:13" ht="15.75" customHeight="1">
      <c r="A91" s="20" t="str">
        <f t="shared" si="55"/>
        <v>Munich Re (US)</v>
      </c>
      <c r="B91" s="21">
        <f t="shared" si="55"/>
        <v>701493</v>
      </c>
      <c r="C91" s="21">
        <f t="shared" si="55"/>
        <v>28069</v>
      </c>
      <c r="D91" s="21">
        <f t="shared" si="55"/>
        <v>12600</v>
      </c>
      <c r="E91" s="22">
        <f t="shared" si="45"/>
        <v>742162</v>
      </c>
      <c r="F91" s="21">
        <f>+F20</f>
        <v>61922</v>
      </c>
      <c r="G91" s="21">
        <f>+G20</f>
        <v>8646</v>
      </c>
      <c r="H91" s="21">
        <f>+H20</f>
        <v>257</v>
      </c>
      <c r="I91" s="22">
        <f t="shared" si="47"/>
        <v>70825</v>
      </c>
      <c r="J91" s="21">
        <f t="shared" si="52"/>
        <v>711092</v>
      </c>
      <c r="K91" s="21">
        <f t="shared" si="52"/>
        <v>34658</v>
      </c>
      <c r="L91" s="21">
        <f t="shared" si="52"/>
        <v>12229</v>
      </c>
      <c r="M91" s="23">
        <f t="shared" si="49"/>
        <v>757979</v>
      </c>
    </row>
    <row r="92" spans="1:13" ht="15.75" customHeight="1">
      <c r="A92" s="20" t="str">
        <f aca="true" t="shared" si="56" ref="A92:D94">+A56</f>
        <v>Optimum Re (US)</v>
      </c>
      <c r="B92" s="21">
        <f t="shared" si="56"/>
        <v>30003</v>
      </c>
      <c r="C92" s="21">
        <f t="shared" si="56"/>
        <v>3700</v>
      </c>
      <c r="D92" s="21">
        <f t="shared" si="56"/>
        <v>0</v>
      </c>
      <c r="E92" s="22">
        <f t="shared" si="45"/>
        <v>33703</v>
      </c>
      <c r="F92" s="21">
        <f aca="true" t="shared" si="57" ref="F92:H93">+F21</f>
        <v>5002</v>
      </c>
      <c r="G92" s="21">
        <f t="shared" si="57"/>
        <v>0</v>
      </c>
      <c r="H92" s="21">
        <f t="shared" si="57"/>
        <v>0</v>
      </c>
      <c r="I92" s="22">
        <f t="shared" si="47"/>
        <v>5002</v>
      </c>
      <c r="J92" s="21">
        <f aca="true" t="shared" si="58" ref="J92:L93">+F56</f>
        <v>32414</v>
      </c>
      <c r="K92" s="21">
        <f t="shared" si="58"/>
        <v>3439</v>
      </c>
      <c r="L92" s="21">
        <f t="shared" si="58"/>
        <v>0</v>
      </c>
      <c r="M92" s="23">
        <f t="shared" si="49"/>
        <v>35853</v>
      </c>
    </row>
    <row r="93" spans="1:13" ht="15.75" customHeight="1">
      <c r="A93" s="20" t="str">
        <f t="shared" si="56"/>
        <v>Pacific Life</v>
      </c>
      <c r="B93" s="21">
        <f t="shared" si="56"/>
        <v>0</v>
      </c>
      <c r="C93" s="21">
        <f t="shared" si="56"/>
        <v>0</v>
      </c>
      <c r="D93" s="21">
        <f t="shared" si="56"/>
        <v>2665</v>
      </c>
      <c r="E93" s="22">
        <f t="shared" si="45"/>
        <v>2665</v>
      </c>
      <c r="F93" s="21">
        <f t="shared" si="57"/>
        <v>0</v>
      </c>
      <c r="G93" s="21">
        <f t="shared" si="57"/>
        <v>0</v>
      </c>
      <c r="H93" s="21">
        <f t="shared" si="57"/>
        <v>4312</v>
      </c>
      <c r="I93" s="22">
        <f t="shared" si="47"/>
        <v>4312</v>
      </c>
      <c r="J93" s="21">
        <f t="shared" si="58"/>
        <v>0</v>
      </c>
      <c r="K93" s="21">
        <f t="shared" si="58"/>
        <v>0</v>
      </c>
      <c r="L93" s="21">
        <f t="shared" si="58"/>
        <v>81801</v>
      </c>
      <c r="M93" s="23">
        <f t="shared" si="49"/>
        <v>81801</v>
      </c>
    </row>
    <row r="94" spans="1:13" ht="15.75" customHeight="1">
      <c r="A94" s="20" t="str">
        <f t="shared" si="56"/>
        <v>RGA Re. Company</v>
      </c>
      <c r="B94" s="21">
        <f t="shared" si="56"/>
        <v>1228279</v>
      </c>
      <c r="C94" s="21">
        <f t="shared" si="56"/>
        <v>129749</v>
      </c>
      <c r="D94" s="21">
        <f t="shared" si="56"/>
        <v>0</v>
      </c>
      <c r="E94" s="22">
        <f t="shared" si="45"/>
        <v>1358028</v>
      </c>
      <c r="F94" s="21">
        <f aca="true" t="shared" si="59" ref="F94:H95">+F23</f>
        <v>103108</v>
      </c>
      <c r="G94" s="21">
        <f t="shared" si="59"/>
        <v>5146</v>
      </c>
      <c r="H94" s="21">
        <f t="shared" si="59"/>
        <v>0</v>
      </c>
      <c r="I94" s="22">
        <f t="shared" si="47"/>
        <v>108254</v>
      </c>
      <c r="J94" s="21">
        <f aca="true" t="shared" si="60" ref="J94:L95">+F58</f>
        <v>1234145</v>
      </c>
      <c r="K94" s="21">
        <f t="shared" si="60"/>
        <v>120182</v>
      </c>
      <c r="L94" s="21">
        <f t="shared" si="60"/>
        <v>0</v>
      </c>
      <c r="M94" s="23">
        <f t="shared" si="49"/>
        <v>1354327</v>
      </c>
    </row>
    <row r="95" spans="1:13" ht="15.75" customHeight="1">
      <c r="A95" s="20" t="s">
        <v>19</v>
      </c>
      <c r="B95" s="21">
        <f aca="true" t="shared" si="61" ref="B95:D97">+B59</f>
        <v>927</v>
      </c>
      <c r="C95" s="21">
        <f t="shared" si="61"/>
        <v>0</v>
      </c>
      <c r="D95" s="21">
        <f t="shared" si="61"/>
        <v>0</v>
      </c>
      <c r="E95" s="22">
        <f>+D95+C95+B95</f>
        <v>927</v>
      </c>
      <c r="F95" s="21">
        <f t="shared" si="59"/>
        <v>392</v>
      </c>
      <c r="G95" s="21">
        <f t="shared" si="59"/>
        <v>0</v>
      </c>
      <c r="H95" s="21">
        <f t="shared" si="59"/>
        <v>0</v>
      </c>
      <c r="I95" s="22">
        <f>+F95+G95+H95</f>
        <v>392</v>
      </c>
      <c r="J95" s="21">
        <f t="shared" si="60"/>
        <v>1118</v>
      </c>
      <c r="K95" s="21">
        <f t="shared" si="60"/>
        <v>0</v>
      </c>
      <c r="L95" s="21">
        <f t="shared" si="60"/>
        <v>0</v>
      </c>
      <c r="M95" s="23">
        <f>+L95+K95+J95</f>
        <v>1118</v>
      </c>
    </row>
    <row r="96" spans="1:13" ht="15.75" customHeight="1">
      <c r="A96" s="20" t="str">
        <f>+A60</f>
        <v>SCOR Global Life (US)***</v>
      </c>
      <c r="B96" s="21">
        <f t="shared" si="61"/>
        <v>288942</v>
      </c>
      <c r="C96" s="21">
        <f t="shared" si="61"/>
        <v>0</v>
      </c>
      <c r="D96" s="21">
        <f t="shared" si="61"/>
        <v>0</v>
      </c>
      <c r="E96" s="22">
        <f t="shared" si="45"/>
        <v>288942</v>
      </c>
      <c r="F96" s="21">
        <f aca="true" t="shared" si="62" ref="F96:H97">+F25</f>
        <v>77505</v>
      </c>
      <c r="G96" s="21">
        <f t="shared" si="62"/>
        <v>829056</v>
      </c>
      <c r="H96" s="21">
        <f t="shared" si="62"/>
        <v>0</v>
      </c>
      <c r="I96" s="22">
        <f t="shared" si="47"/>
        <v>906561</v>
      </c>
      <c r="J96" s="21">
        <f aca="true" t="shared" si="63" ref="J96:L100">+F60</f>
        <v>1139241</v>
      </c>
      <c r="K96" s="21">
        <f t="shared" si="63"/>
        <v>0</v>
      </c>
      <c r="L96" s="21">
        <f t="shared" si="63"/>
        <v>0</v>
      </c>
      <c r="M96" s="23">
        <f t="shared" si="49"/>
        <v>1139241</v>
      </c>
    </row>
    <row r="97" spans="1:13" ht="15.75" customHeight="1">
      <c r="A97" s="20" t="str">
        <f>+A61</f>
        <v>Scottish Re (US)</v>
      </c>
      <c r="B97" s="21">
        <f t="shared" si="61"/>
        <v>249456</v>
      </c>
      <c r="C97" s="21">
        <f t="shared" si="61"/>
        <v>756</v>
      </c>
      <c r="D97" s="21">
        <f t="shared" si="61"/>
        <v>0</v>
      </c>
      <c r="E97" s="22">
        <f t="shared" si="45"/>
        <v>250212</v>
      </c>
      <c r="F97" s="21">
        <f t="shared" si="62"/>
        <v>0</v>
      </c>
      <c r="G97" s="21">
        <f t="shared" si="62"/>
        <v>0</v>
      </c>
      <c r="H97" s="21">
        <f t="shared" si="62"/>
        <v>0</v>
      </c>
      <c r="I97" s="22">
        <f t="shared" si="47"/>
        <v>0</v>
      </c>
      <c r="J97" s="21">
        <f t="shared" si="63"/>
        <v>221081</v>
      </c>
      <c r="K97" s="21">
        <f t="shared" si="63"/>
        <v>628</v>
      </c>
      <c r="L97" s="21">
        <f t="shared" si="63"/>
        <v>0</v>
      </c>
      <c r="M97" s="23">
        <f t="shared" si="49"/>
        <v>221709</v>
      </c>
    </row>
    <row r="98" spans="1:13" ht="15.75" customHeight="1">
      <c r="A98" s="20" t="str">
        <f>+A62</f>
        <v>Swiss Re</v>
      </c>
      <c r="B98" s="21">
        <f aca="true" t="shared" si="64" ref="B98:D100">+B62</f>
        <v>1351098</v>
      </c>
      <c r="C98" s="21">
        <f t="shared" si="64"/>
        <v>265465</v>
      </c>
      <c r="D98" s="21">
        <f t="shared" si="64"/>
        <v>0</v>
      </c>
      <c r="E98" s="22">
        <f t="shared" si="45"/>
        <v>1616563</v>
      </c>
      <c r="F98" s="21">
        <f aca="true" t="shared" si="65" ref="F98:H100">+F27</f>
        <v>75912</v>
      </c>
      <c r="G98" s="21">
        <f t="shared" si="65"/>
        <v>69</v>
      </c>
      <c r="H98" s="21">
        <f t="shared" si="65"/>
        <v>0</v>
      </c>
      <c r="I98" s="22">
        <f t="shared" si="47"/>
        <v>75981</v>
      </c>
      <c r="J98" s="21">
        <f t="shared" si="63"/>
        <v>1325149</v>
      </c>
      <c r="K98" s="21">
        <f t="shared" si="63"/>
        <v>247480</v>
      </c>
      <c r="L98" s="21">
        <f t="shared" si="63"/>
        <v>0</v>
      </c>
      <c r="M98" s="23">
        <f t="shared" si="49"/>
        <v>1572629</v>
      </c>
    </row>
    <row r="99" spans="1:13" ht="15.75" customHeight="1">
      <c r="A99" s="20" t="str">
        <f>+A63</f>
        <v>Transamerica Re</v>
      </c>
      <c r="B99" s="21">
        <f t="shared" si="64"/>
        <v>928879</v>
      </c>
      <c r="C99" s="21">
        <f t="shared" si="64"/>
        <v>36272</v>
      </c>
      <c r="D99" s="21">
        <f t="shared" si="64"/>
        <v>0</v>
      </c>
      <c r="E99" s="22">
        <f>+D99+C99+B99</f>
        <v>965151</v>
      </c>
      <c r="F99" s="21" t="str">
        <f t="shared" si="65"/>
        <v>              Acquired by SCOR Global Life</v>
      </c>
      <c r="G99"/>
      <c r="H99"/>
      <c r="I99" s="22"/>
      <c r="J99" s="21" t="str">
        <f t="shared" si="63"/>
        <v>              Acquired by SCOR Global Life</v>
      </c>
      <c r="K99"/>
      <c r="L99"/>
      <c r="M99" s="23" t="s">
        <v>20</v>
      </c>
    </row>
    <row r="100" spans="1:13" ht="15.75" customHeight="1" thickBot="1">
      <c r="A100" s="20" t="str">
        <f>+A64</f>
        <v>Wilton Re</v>
      </c>
      <c r="B100" s="21">
        <f t="shared" si="64"/>
        <v>26855</v>
      </c>
      <c r="C100" s="21">
        <f t="shared" si="64"/>
        <v>67355</v>
      </c>
      <c r="D100" s="21">
        <f t="shared" si="64"/>
        <v>0</v>
      </c>
      <c r="E100" s="22">
        <f>+D100+C100+B100</f>
        <v>94210</v>
      </c>
      <c r="F100" s="21">
        <f t="shared" si="65"/>
        <v>4826</v>
      </c>
      <c r="G100" s="21">
        <f t="shared" si="65"/>
        <v>31258</v>
      </c>
      <c r="H100" s="21">
        <f t="shared" si="65"/>
        <v>0</v>
      </c>
      <c r="I100" s="22">
        <f>+F100+G100+H100</f>
        <v>36084</v>
      </c>
      <c r="J100" s="21">
        <f t="shared" si="63"/>
        <v>27996</v>
      </c>
      <c r="K100" s="21">
        <f t="shared" si="63"/>
        <v>97925</v>
      </c>
      <c r="L100" s="21">
        <f t="shared" si="63"/>
        <v>0</v>
      </c>
      <c r="M100" s="23">
        <f>+L100+K100+J100</f>
        <v>125921</v>
      </c>
    </row>
    <row r="101" spans="1:13" ht="15.75" customHeight="1" thickBot="1">
      <c r="A101" s="56" t="s">
        <v>12</v>
      </c>
      <c r="B101" s="57">
        <f aca="true" t="shared" si="66" ref="B101:M101">SUM(B82:B100)</f>
        <v>6487752</v>
      </c>
      <c r="C101" s="57">
        <f t="shared" si="66"/>
        <v>882587</v>
      </c>
      <c r="D101" s="57">
        <f t="shared" si="66"/>
        <v>520824</v>
      </c>
      <c r="E101" s="58">
        <f t="shared" si="66"/>
        <v>7891163</v>
      </c>
      <c r="F101" s="57">
        <f t="shared" si="66"/>
        <v>461173</v>
      </c>
      <c r="G101" s="57">
        <f t="shared" si="66"/>
        <v>1041577</v>
      </c>
      <c r="H101" s="57">
        <f t="shared" si="66"/>
        <v>8433</v>
      </c>
      <c r="I101" s="58">
        <f t="shared" si="66"/>
        <v>1511183</v>
      </c>
      <c r="J101" s="57">
        <f t="shared" si="66"/>
        <v>6404825</v>
      </c>
      <c r="K101" s="57">
        <f t="shared" si="66"/>
        <v>944668</v>
      </c>
      <c r="L101" s="57">
        <f t="shared" si="66"/>
        <v>484105</v>
      </c>
      <c r="M101" s="72">
        <f t="shared" si="66"/>
        <v>7833598</v>
      </c>
    </row>
    <row r="102" spans="1:16" ht="15.75" customHeight="1">
      <c r="A102" s="97" t="str">
        <f aca="true" t="shared" si="67" ref="A102:A107">+A66</f>
        <v>* 2011 figures include $56,405 in new portfolio and $52,929 in recurring inforce from acquisition of a portion of Scottish Re's recurring inforce. 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ht="15.75" customHeight="1">
      <c r="A103" s="97" t="str">
        <f t="shared" si="67"/>
        <v>** 2011 figures include $2,119 of new portfolio and $2,119 of retrocession inforce from acquisition of a retrocession in force block. 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1:16" ht="15.75" customHeight="1">
      <c r="A104" s="97" t="str">
        <f t="shared" si="67"/>
        <v>*** 2011 recurring in force figure includes $830,804 from acquisition of Transamerica Re.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ht="15.75" customHeight="1">
      <c r="A105" s="97" t="str">
        <f t="shared" si="67"/>
        <v>**** Includes an in-force block written by Berkshire Hathaway in late 2009 (The block represents $320.0 billion of in force in  2010 and $294.1 billion of in force in 2011)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21" ht="15.75" customHeight="1">
      <c r="A106" s="2" t="str">
        <f t="shared" si="67"/>
        <v>DNR: Did Not Report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53"/>
      <c r="R106" s="53"/>
      <c r="S106" s="53"/>
      <c r="T106" s="53"/>
      <c r="U106" s="53"/>
    </row>
    <row r="107" spans="1:21" ht="15.75" customHeight="1">
      <c r="A107" s="2" t="str">
        <f t="shared" si="67"/>
        <v>Canadian Exchange Rate Used: 2010 = 1.003 and 2011 = 0.979115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15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</sheetData>
  <sheetProtection/>
  <mergeCells count="2">
    <mergeCell ref="J42:M42"/>
    <mergeCell ref="J7:M7"/>
  </mergeCells>
  <printOptions/>
  <pageMargins left="0.75" right="0.75" top="0.75" bottom="0.75" header="0.5" footer="0.5"/>
  <pageSetup fitToHeight="3" horizontalDpi="600" verticalDpi="600" orientation="landscape" scale="49" r:id="rId1"/>
  <rowBreaks count="2" manualBreakCount="2">
    <brk id="3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7">
      <selection activeCell="B3" sqref="B3"/>
    </sheetView>
  </sheetViews>
  <sheetFormatPr defaultColWidth="9.140625" defaultRowHeight="15.75" customHeight="1"/>
  <cols>
    <col min="1" max="1" width="31.57421875" style="0" customWidth="1"/>
    <col min="2" max="2" width="14.140625" style="0" customWidth="1"/>
    <col min="3" max="4" width="9.421875" style="0" bestFit="1" customWidth="1"/>
    <col min="5" max="6" width="11.421875" style="0" bestFit="1" customWidth="1"/>
    <col min="7" max="7" width="9.421875" style="0" bestFit="1" customWidth="1"/>
    <col min="8" max="8" width="9.421875" style="0" customWidth="1"/>
    <col min="9" max="9" width="10.28125" style="0" customWidth="1"/>
    <col min="10" max="10" width="11.28125" style="0" customWidth="1"/>
    <col min="11" max="11" width="11.140625" style="0" customWidth="1"/>
    <col min="12" max="12" width="10.28125" style="0" customWidth="1"/>
    <col min="13" max="13" width="12.140625" style="0" customWidth="1"/>
  </cols>
  <sheetData>
    <row r="1" spans="1:21" ht="15.75" customHeight="1">
      <c r="A1" s="1" t="s">
        <v>20</v>
      </c>
      <c r="B1" s="1" t="str">
        <f>+'usord '!B1</f>
        <v> 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 t="s">
        <v>0</v>
      </c>
      <c r="B2" s="51">
        <f>+'usord '!B2</f>
        <v>41029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4" t="s">
        <v>73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64</v>
      </c>
      <c r="E7" s="34"/>
      <c r="F7" s="34"/>
      <c r="G7" s="34"/>
      <c r="H7" s="34"/>
      <c r="I7" s="34"/>
      <c r="J7" s="100" t="s">
        <v>47</v>
      </c>
      <c r="K7" s="101"/>
      <c r="L7" s="101"/>
      <c r="M7" s="102"/>
      <c r="N7" s="34"/>
      <c r="O7" s="34"/>
      <c r="P7" s="34" t="s">
        <v>8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2010</v>
      </c>
      <c r="D8" s="34"/>
      <c r="E8" s="38"/>
      <c r="F8" s="34"/>
      <c r="G8" s="34">
        <v>2011</v>
      </c>
      <c r="H8" s="34"/>
      <c r="I8" s="38"/>
      <c r="J8" s="34"/>
      <c r="K8" s="34"/>
      <c r="L8" s="34"/>
      <c r="M8" s="77" t="s">
        <v>20</v>
      </c>
      <c r="N8" s="34"/>
      <c r="O8" s="34">
        <f>+C8</f>
        <v>2010</v>
      </c>
      <c r="P8" s="34"/>
      <c r="Q8" s="38"/>
      <c r="R8" s="34"/>
      <c r="S8" s="34">
        <f>+G8</f>
        <v>2011</v>
      </c>
      <c r="T8" s="34"/>
      <c r="U8" s="36"/>
    </row>
    <row r="9" spans="1:21" ht="15.75" customHeight="1" thickBot="1">
      <c r="A9" s="40" t="s">
        <v>1</v>
      </c>
      <c r="B9" s="43" t="s">
        <v>2</v>
      </c>
      <c r="C9" s="43" t="s">
        <v>3</v>
      </c>
      <c r="D9" s="43" t="s">
        <v>4</v>
      </c>
      <c r="E9" s="44" t="s">
        <v>5</v>
      </c>
      <c r="F9" s="43" t="s">
        <v>2</v>
      </c>
      <c r="G9" s="43" t="s">
        <v>3</v>
      </c>
      <c r="H9" s="43" t="s">
        <v>4</v>
      </c>
      <c r="I9" s="44" t="s">
        <v>5</v>
      </c>
      <c r="J9" s="43" t="s">
        <v>2</v>
      </c>
      <c r="K9" s="43" t="s">
        <v>3</v>
      </c>
      <c r="L9" s="43" t="s">
        <v>4</v>
      </c>
      <c r="M9" s="44" t="s">
        <v>5</v>
      </c>
      <c r="N9" s="43" t="s">
        <v>2</v>
      </c>
      <c r="O9" s="43" t="s">
        <v>3</v>
      </c>
      <c r="P9" s="43" t="s">
        <v>4</v>
      </c>
      <c r="Q9" s="44" t="s">
        <v>5</v>
      </c>
      <c r="R9" s="43" t="s">
        <v>2</v>
      </c>
      <c r="S9" s="43" t="s">
        <v>3</v>
      </c>
      <c r="T9" s="43" t="s">
        <v>4</v>
      </c>
      <c r="U9" s="46" t="s">
        <v>5</v>
      </c>
    </row>
    <row r="10" spans="1:21" s="52" customFormat="1" ht="15.75" customHeight="1" thickTop="1">
      <c r="A10" s="20"/>
      <c r="B10" s="53"/>
      <c r="C10" s="53"/>
      <c r="D10" s="53"/>
      <c r="E10" s="54"/>
      <c r="F10" s="53"/>
      <c r="G10" s="53"/>
      <c r="H10" s="53"/>
      <c r="I10" s="53"/>
      <c r="J10" s="81"/>
      <c r="K10" s="79"/>
      <c r="L10" s="79"/>
      <c r="M10" s="54"/>
      <c r="N10" s="53"/>
      <c r="O10" s="53"/>
      <c r="P10" s="53"/>
      <c r="Q10" s="63"/>
      <c r="R10" s="53"/>
      <c r="S10" s="53"/>
      <c r="T10" s="53"/>
      <c r="U10" s="64"/>
    </row>
    <row r="11" spans="1:21" s="52" customFormat="1" ht="15.75" customHeight="1">
      <c r="A11" s="20" t="s">
        <v>52</v>
      </c>
      <c r="B11" s="21">
        <v>4201</v>
      </c>
      <c r="C11" s="21">
        <v>1437</v>
      </c>
      <c r="D11" s="21">
        <v>0</v>
      </c>
      <c r="E11" s="22">
        <f>+D11+C11+B11</f>
        <v>5638</v>
      </c>
      <c r="F11" s="21">
        <v>5465</v>
      </c>
      <c r="G11" s="21">
        <v>153</v>
      </c>
      <c r="H11" s="21">
        <v>0</v>
      </c>
      <c r="I11" s="21">
        <f>+H11+G11+F11</f>
        <v>5618</v>
      </c>
      <c r="J11" s="78">
        <f aca="true" t="shared" si="0" ref="J11:M13">IF(+B11&gt;0,(+F11-B11)/B11,0)</f>
        <v>0.30088074268031423</v>
      </c>
      <c r="K11" s="25">
        <f t="shared" si="0"/>
        <v>-0.8935281837160751</v>
      </c>
      <c r="L11" s="25">
        <f t="shared" si="0"/>
        <v>0</v>
      </c>
      <c r="M11" s="26">
        <f t="shared" si="0"/>
        <v>-0.0035473572188719402</v>
      </c>
      <c r="N11" s="25">
        <f aca="true" t="shared" si="1" ref="N11:N23">+B11/$B$24</f>
        <v>0.027451774792200324</v>
      </c>
      <c r="O11" s="25">
        <f aca="true" t="shared" si="2" ref="O11:O23">IF($C$24=0,0,+C11/$C$24)</f>
        <v>1</v>
      </c>
      <c r="P11" s="25">
        <f aca="true" t="shared" si="3" ref="P11:P23">+D11/$D$24</f>
        <v>0</v>
      </c>
      <c r="Q11" s="26">
        <f aca="true" t="shared" si="4" ref="Q11:Q23">+E11/$E$24</f>
        <v>0.036175931803819394</v>
      </c>
      <c r="R11" s="25">
        <f aca="true" t="shared" si="5" ref="R11:R23">+F11/$F$24</f>
        <v>0.03541526258489294</v>
      </c>
      <c r="S11" s="25">
        <f aca="true" t="shared" si="6" ref="S11:S23">IF(+$G$24=0,0,+G11/$G$24)</f>
        <v>0.002719033232628399</v>
      </c>
      <c r="T11" s="25">
        <f aca="true" t="shared" si="7" ref="T11:T23">+H11/$H$24</f>
        <v>0</v>
      </c>
      <c r="U11" s="27">
        <f aca="true" t="shared" si="8" ref="U11:U23">+I11/$I$24</f>
        <v>0.02650096645645234</v>
      </c>
    </row>
    <row r="12" spans="1:21" s="52" customFormat="1" ht="15.75" customHeight="1">
      <c r="A12" s="20" t="s">
        <v>37</v>
      </c>
      <c r="B12" s="21">
        <v>0</v>
      </c>
      <c r="C12" s="21">
        <v>0</v>
      </c>
      <c r="D12" s="21">
        <f>185/1.003</f>
        <v>184.4466600199402</v>
      </c>
      <c r="E12" s="22">
        <f>+D12+C12+B12</f>
        <v>184.4466600199402</v>
      </c>
      <c r="F12" s="21">
        <v>0</v>
      </c>
      <c r="G12" s="21">
        <v>0</v>
      </c>
      <c r="H12" s="21">
        <f>247/0.979115</f>
        <v>252.2686303447501</v>
      </c>
      <c r="I12" s="21">
        <f>+H12+G12+F12</f>
        <v>252.2686303447501</v>
      </c>
      <c r="J12" s="78">
        <f t="shared" si="0"/>
        <v>0</v>
      </c>
      <c r="K12" s="25">
        <f t="shared" si="0"/>
        <v>0</v>
      </c>
      <c r="L12" s="25">
        <f t="shared" si="0"/>
        <v>0.36770506073396936</v>
      </c>
      <c r="M12" s="26">
        <f t="shared" si="0"/>
        <v>0.36770506073396936</v>
      </c>
      <c r="N12" s="25">
        <f t="shared" si="1"/>
        <v>0</v>
      </c>
      <c r="O12" s="25">
        <f t="shared" si="2"/>
        <v>0</v>
      </c>
      <c r="P12" s="25">
        <f t="shared" si="3"/>
        <v>0.13361095523166336</v>
      </c>
      <c r="Q12" s="26">
        <f t="shared" si="4"/>
        <v>0.0011834923367015995</v>
      </c>
      <c r="R12" s="25">
        <f t="shared" si="5"/>
        <v>0</v>
      </c>
      <c r="S12" s="25">
        <f t="shared" si="6"/>
        <v>0</v>
      </c>
      <c r="T12" s="25">
        <f t="shared" si="7"/>
        <v>0.1788798424049759</v>
      </c>
      <c r="U12" s="27">
        <f t="shared" si="8"/>
        <v>0.001189989766960021</v>
      </c>
    </row>
    <row r="13" spans="1:21" s="52" customFormat="1" ht="15.75" customHeight="1">
      <c r="A13" s="20" t="s">
        <v>58</v>
      </c>
      <c r="B13" s="21">
        <v>0</v>
      </c>
      <c r="C13" s="21">
        <v>0</v>
      </c>
      <c r="D13" s="21">
        <v>539</v>
      </c>
      <c r="E13" s="22">
        <f>+D13+C13+B13</f>
        <v>539</v>
      </c>
      <c r="F13" s="21">
        <v>0</v>
      </c>
      <c r="G13" s="21">
        <v>0</v>
      </c>
      <c r="H13" s="21">
        <v>693</v>
      </c>
      <c r="I13" s="21">
        <f>+H13+G13+F13</f>
        <v>693</v>
      </c>
      <c r="J13" s="78">
        <f t="shared" si="0"/>
        <v>0</v>
      </c>
      <c r="K13" s="25">
        <f t="shared" si="0"/>
        <v>0</v>
      </c>
      <c r="L13" s="25">
        <f t="shared" si="0"/>
        <v>0.2857142857142857</v>
      </c>
      <c r="M13" s="26">
        <f t="shared" si="0"/>
        <v>0.2857142857142857</v>
      </c>
      <c r="N13" s="25">
        <f t="shared" si="1"/>
        <v>0</v>
      </c>
      <c r="O13" s="25">
        <f t="shared" si="2"/>
        <v>0</v>
      </c>
      <c r="P13" s="25">
        <f t="shared" si="3"/>
        <v>0.39044515559176296</v>
      </c>
      <c r="Q13" s="26">
        <f t="shared" si="4"/>
        <v>0.0034584652788681547</v>
      </c>
      <c r="R13" s="25">
        <f t="shared" si="5"/>
        <v>0</v>
      </c>
      <c r="S13" s="25">
        <f t="shared" si="6"/>
        <v>0</v>
      </c>
      <c r="T13" s="25">
        <f t="shared" si="7"/>
        <v>0.4913957419804419</v>
      </c>
      <c r="U13" s="27">
        <f t="shared" si="8"/>
        <v>0.0032689871403206606</v>
      </c>
    </row>
    <row r="14" spans="1:21" s="52" customFormat="1" ht="15.75" customHeight="1">
      <c r="A14" s="20" t="s">
        <v>30</v>
      </c>
      <c r="B14" s="21">
        <v>0</v>
      </c>
      <c r="C14" s="21">
        <v>0</v>
      </c>
      <c r="D14" s="21">
        <v>0</v>
      </c>
      <c r="E14" s="22">
        <f aca="true" t="shared" si="9" ref="E14:E19">+D14+C14+B14</f>
        <v>0</v>
      </c>
      <c r="F14" s="21">
        <v>0</v>
      </c>
      <c r="G14" s="21">
        <v>0</v>
      </c>
      <c r="H14" s="21">
        <v>0</v>
      </c>
      <c r="I14" s="21">
        <f aca="true" t="shared" si="10" ref="I14:I23">+H14+G14+F14</f>
        <v>0</v>
      </c>
      <c r="J14" s="78">
        <f aca="true" t="shared" si="11" ref="J14:J23">IF(+B14&gt;0,(+F14-B14)/B14,0)</f>
        <v>0</v>
      </c>
      <c r="K14" s="25">
        <f aca="true" t="shared" si="12" ref="K14:K23">IF(+C14&gt;0,(+G14-C14)/C14,0)</f>
        <v>0</v>
      </c>
      <c r="L14" s="25">
        <f aca="true" t="shared" si="13" ref="L14:L23">IF(+D14&gt;0,(+H14-D14)/D14,0)</f>
        <v>0</v>
      </c>
      <c r="M14" s="26">
        <f aca="true" t="shared" si="14" ref="M14:M24">IF(+E14&gt;0,(+I14-E14)/E14,0)</f>
        <v>0</v>
      </c>
      <c r="N14" s="25">
        <f t="shared" si="1"/>
        <v>0</v>
      </c>
      <c r="O14" s="25">
        <f t="shared" si="2"/>
        <v>0</v>
      </c>
      <c r="P14" s="25">
        <f t="shared" si="3"/>
        <v>0</v>
      </c>
      <c r="Q14" s="26">
        <f t="shared" si="4"/>
        <v>0</v>
      </c>
      <c r="R14" s="25">
        <f t="shared" si="5"/>
        <v>0</v>
      </c>
      <c r="S14" s="25">
        <f t="shared" si="6"/>
        <v>0</v>
      </c>
      <c r="T14" s="25">
        <f t="shared" si="7"/>
        <v>0</v>
      </c>
      <c r="U14" s="27">
        <f t="shared" si="8"/>
        <v>0</v>
      </c>
    </row>
    <row r="15" spans="1:21" s="52" customFormat="1" ht="15.75" customHeight="1">
      <c r="A15" s="20" t="s">
        <v>49</v>
      </c>
      <c r="B15" s="28">
        <v>0</v>
      </c>
      <c r="C15" s="21">
        <v>0</v>
      </c>
      <c r="D15" s="21">
        <v>0</v>
      </c>
      <c r="E15" s="92">
        <v>0</v>
      </c>
      <c r="F15" s="21">
        <v>0</v>
      </c>
      <c r="G15" s="21">
        <v>0</v>
      </c>
      <c r="H15" s="21">
        <v>0</v>
      </c>
      <c r="I15" s="21">
        <f t="shared" si="10"/>
        <v>0</v>
      </c>
      <c r="J15" s="78">
        <f t="shared" si="11"/>
        <v>0</v>
      </c>
      <c r="K15" s="25">
        <f t="shared" si="12"/>
        <v>0</v>
      </c>
      <c r="L15" s="25">
        <f t="shared" si="13"/>
        <v>0</v>
      </c>
      <c r="M15" s="26">
        <f t="shared" si="14"/>
        <v>0</v>
      </c>
      <c r="N15" s="25">
        <f t="shared" si="1"/>
        <v>0</v>
      </c>
      <c r="O15" s="25">
        <f t="shared" si="2"/>
        <v>0</v>
      </c>
      <c r="P15" s="25">
        <f t="shared" si="3"/>
        <v>0</v>
      </c>
      <c r="Q15" s="26">
        <f t="shared" si="4"/>
        <v>0</v>
      </c>
      <c r="R15" s="25">
        <f t="shared" si="5"/>
        <v>0</v>
      </c>
      <c r="S15" s="25">
        <f t="shared" si="6"/>
        <v>0</v>
      </c>
      <c r="T15" s="25">
        <f t="shared" si="7"/>
        <v>0</v>
      </c>
      <c r="U15" s="27">
        <f t="shared" si="8"/>
        <v>0</v>
      </c>
    </row>
    <row r="16" spans="1:21" s="52" customFormat="1" ht="15.75" customHeight="1">
      <c r="A16" s="20" t="s">
        <v>34</v>
      </c>
      <c r="B16" s="21">
        <v>0</v>
      </c>
      <c r="C16" s="21">
        <v>0</v>
      </c>
      <c r="D16" s="21">
        <v>0</v>
      </c>
      <c r="E16" s="22">
        <f t="shared" si="9"/>
        <v>0</v>
      </c>
      <c r="F16" s="21">
        <v>0</v>
      </c>
      <c r="G16" s="21">
        <v>0</v>
      </c>
      <c r="H16" s="21">
        <v>0</v>
      </c>
      <c r="I16" s="21">
        <f t="shared" si="10"/>
        <v>0</v>
      </c>
      <c r="J16" s="78">
        <f t="shared" si="11"/>
        <v>0</v>
      </c>
      <c r="K16" s="25">
        <f t="shared" si="12"/>
        <v>0</v>
      </c>
      <c r="L16" s="25">
        <f t="shared" si="13"/>
        <v>0</v>
      </c>
      <c r="M16" s="26">
        <f t="shared" si="14"/>
        <v>0</v>
      </c>
      <c r="N16" s="25">
        <f t="shared" si="1"/>
        <v>0</v>
      </c>
      <c r="O16" s="25">
        <f t="shared" si="2"/>
        <v>0</v>
      </c>
      <c r="P16" s="25">
        <f t="shared" si="3"/>
        <v>0</v>
      </c>
      <c r="Q16" s="26">
        <f t="shared" si="4"/>
        <v>0</v>
      </c>
      <c r="R16" s="25">
        <f t="shared" si="5"/>
        <v>0</v>
      </c>
      <c r="S16" s="25">
        <f t="shared" si="6"/>
        <v>0</v>
      </c>
      <c r="T16" s="25">
        <f t="shared" si="7"/>
        <v>0</v>
      </c>
      <c r="U16" s="27">
        <f t="shared" si="8"/>
        <v>0</v>
      </c>
    </row>
    <row r="17" spans="1:21" s="52" customFormat="1" ht="15.75" customHeight="1">
      <c r="A17" s="20" t="s">
        <v>9</v>
      </c>
      <c r="B17" s="21">
        <v>0</v>
      </c>
      <c r="C17" s="21">
        <v>0</v>
      </c>
      <c r="D17" s="21">
        <f>590/1.003</f>
        <v>588.2352941176471</v>
      </c>
      <c r="E17" s="22">
        <f t="shared" si="9"/>
        <v>588.2352941176471</v>
      </c>
      <c r="F17" s="21" t="s">
        <v>79</v>
      </c>
      <c r="G17" s="21"/>
      <c r="H17" s="21"/>
      <c r="I17" s="22"/>
      <c r="J17" s="78">
        <f t="shared" si="11"/>
        <v>0</v>
      </c>
      <c r="K17" s="25">
        <f t="shared" si="12"/>
        <v>0</v>
      </c>
      <c r="L17" s="25">
        <f t="shared" si="13"/>
        <v>-1</v>
      </c>
      <c r="M17" s="26">
        <f t="shared" si="14"/>
        <v>-1</v>
      </c>
      <c r="N17" s="25">
        <f t="shared" si="1"/>
        <v>0</v>
      </c>
      <c r="O17" s="25">
        <f t="shared" si="2"/>
        <v>0</v>
      </c>
      <c r="P17" s="25">
        <f t="shared" si="3"/>
        <v>0.4261106139820615</v>
      </c>
      <c r="Q17" s="26">
        <f t="shared" si="4"/>
        <v>0.0037743809656969928</v>
      </c>
      <c r="R17" s="25">
        <v>0</v>
      </c>
      <c r="S17" s="25">
        <f t="shared" si="6"/>
        <v>0</v>
      </c>
      <c r="T17" s="25">
        <f t="shared" si="7"/>
        <v>0</v>
      </c>
      <c r="U17" s="27">
        <f t="shared" si="8"/>
        <v>0</v>
      </c>
    </row>
    <row r="18" spans="1:21" s="52" customFormat="1" ht="15.75" customHeight="1">
      <c r="A18" s="20" t="s">
        <v>16</v>
      </c>
      <c r="B18" s="21">
        <v>48324</v>
      </c>
      <c r="C18" s="21">
        <v>0</v>
      </c>
      <c r="D18" s="21">
        <v>0</v>
      </c>
      <c r="E18" s="22">
        <f t="shared" si="9"/>
        <v>48324</v>
      </c>
      <c r="F18" s="21">
        <v>48131</v>
      </c>
      <c r="G18" s="21">
        <v>56117</v>
      </c>
      <c r="H18" s="21">
        <v>0</v>
      </c>
      <c r="I18" s="21">
        <f t="shared" si="10"/>
        <v>104248</v>
      </c>
      <c r="J18" s="78">
        <f t="shared" si="11"/>
        <v>-0.003993874679248406</v>
      </c>
      <c r="K18" s="25">
        <v>1</v>
      </c>
      <c r="L18" s="25">
        <f t="shared" si="13"/>
        <v>0</v>
      </c>
      <c r="M18" s="26">
        <f t="shared" si="14"/>
        <v>1.1572717490273985</v>
      </c>
      <c r="N18" s="25">
        <f t="shared" si="1"/>
        <v>0.3157770923728371</v>
      </c>
      <c r="O18" s="25">
        <f t="shared" si="2"/>
        <v>0</v>
      </c>
      <c r="P18" s="25">
        <f t="shared" si="3"/>
        <v>0</v>
      </c>
      <c r="Q18" s="26">
        <f t="shared" si="4"/>
        <v>0.3100684158367805</v>
      </c>
      <c r="R18" s="25">
        <f t="shared" si="5"/>
        <v>0.31190704546632797</v>
      </c>
      <c r="S18" s="25">
        <f t="shared" si="6"/>
        <v>0.9972809667673715</v>
      </c>
      <c r="T18" s="25">
        <f t="shared" si="7"/>
        <v>0</v>
      </c>
      <c r="U18" s="27">
        <f t="shared" si="8"/>
        <v>0.49175378268996855</v>
      </c>
    </row>
    <row r="19" spans="1:21" s="52" customFormat="1" ht="15.75" customHeight="1">
      <c r="A19" s="20" t="s">
        <v>18</v>
      </c>
      <c r="B19" s="21">
        <f>4454+449</f>
        <v>4903</v>
      </c>
      <c r="C19" s="21">
        <v>0</v>
      </c>
      <c r="D19" s="21">
        <v>0</v>
      </c>
      <c r="E19" s="22">
        <f t="shared" si="9"/>
        <v>4903</v>
      </c>
      <c r="F19" s="21">
        <v>5791</v>
      </c>
      <c r="G19" s="21">
        <v>0</v>
      </c>
      <c r="H19" s="21">
        <v>0</v>
      </c>
      <c r="I19" s="21">
        <f t="shared" si="10"/>
        <v>5791</v>
      </c>
      <c r="J19" s="78">
        <f t="shared" si="11"/>
        <v>0.1811136039159698</v>
      </c>
      <c r="K19" s="25">
        <f t="shared" si="12"/>
        <v>0</v>
      </c>
      <c r="L19" s="25">
        <f t="shared" si="13"/>
        <v>0</v>
      </c>
      <c r="M19" s="26">
        <f t="shared" si="14"/>
        <v>0.1811136039159698</v>
      </c>
      <c r="N19" s="25">
        <f t="shared" si="1"/>
        <v>0.03203905065607193</v>
      </c>
      <c r="O19" s="25">
        <f t="shared" si="2"/>
        <v>0</v>
      </c>
      <c r="P19" s="25">
        <f t="shared" si="3"/>
        <v>0</v>
      </c>
      <c r="Q19" s="26">
        <f t="shared" si="4"/>
        <v>0.031459842787181</v>
      </c>
      <c r="R19" s="25">
        <f t="shared" si="5"/>
        <v>0.037527865622893876</v>
      </c>
      <c r="S19" s="25">
        <f t="shared" si="6"/>
        <v>0</v>
      </c>
      <c r="T19" s="25">
        <f t="shared" si="7"/>
        <v>0</v>
      </c>
      <c r="U19" s="27">
        <f t="shared" si="8"/>
        <v>0.027317033953242344</v>
      </c>
    </row>
    <row r="20" spans="1:21" s="52" customFormat="1" ht="15.75" customHeight="1">
      <c r="A20" s="20" t="s">
        <v>35</v>
      </c>
      <c r="B20" s="21">
        <v>0</v>
      </c>
      <c r="C20" s="21">
        <v>0</v>
      </c>
      <c r="D20" s="21">
        <f>69/1.003</f>
        <v>68.7936191425723</v>
      </c>
      <c r="E20" s="22">
        <f>+D20+C20+B20</f>
        <v>68.7936191425723</v>
      </c>
      <c r="F20" s="21">
        <v>0</v>
      </c>
      <c r="G20" s="21">
        <v>0</v>
      </c>
      <c r="H20" s="21">
        <v>465</v>
      </c>
      <c r="I20" s="21">
        <f>+H20+G20+F20</f>
        <v>465</v>
      </c>
      <c r="J20" s="78">
        <f t="shared" si="11"/>
        <v>0</v>
      </c>
      <c r="K20" s="25">
        <f t="shared" si="12"/>
        <v>0</v>
      </c>
      <c r="L20" s="25">
        <f t="shared" si="13"/>
        <v>5.759347826086955</v>
      </c>
      <c r="M20" s="26">
        <f t="shared" si="14"/>
        <v>5.759347826086955</v>
      </c>
      <c r="N20" s="25">
        <f t="shared" si="1"/>
        <v>0</v>
      </c>
      <c r="O20" s="25">
        <f t="shared" si="2"/>
        <v>0</v>
      </c>
      <c r="P20" s="25">
        <f t="shared" si="3"/>
        <v>0.04983327519451229</v>
      </c>
      <c r="Q20" s="26">
        <f t="shared" si="4"/>
        <v>0.0004414106553103264</v>
      </c>
      <c r="R20" s="25">
        <f t="shared" si="5"/>
        <v>0</v>
      </c>
      <c r="S20" s="25">
        <f t="shared" si="6"/>
        <v>0</v>
      </c>
      <c r="T20" s="25">
        <f t="shared" si="7"/>
        <v>0.3297244156145822</v>
      </c>
      <c r="U20" s="27">
        <f t="shared" si="8"/>
        <v>0.002193476219695681</v>
      </c>
    </row>
    <row r="21" spans="1:21" s="52" customFormat="1" ht="15.75" customHeight="1">
      <c r="A21" s="20" t="s">
        <v>19</v>
      </c>
      <c r="B21" s="21">
        <v>52623</v>
      </c>
      <c r="C21" s="21">
        <v>0</v>
      </c>
      <c r="D21" s="21">
        <v>0</v>
      </c>
      <c r="E21" s="22">
        <f>+D21+C21+B21</f>
        <v>52623</v>
      </c>
      <c r="F21" s="21">
        <v>50349</v>
      </c>
      <c r="G21" s="21">
        <v>0</v>
      </c>
      <c r="H21" s="21">
        <v>0</v>
      </c>
      <c r="I21" s="21">
        <f t="shared" si="10"/>
        <v>50349</v>
      </c>
      <c r="J21" s="78">
        <f t="shared" si="11"/>
        <v>-0.04321304372612736</v>
      </c>
      <c r="K21" s="25">
        <f t="shared" si="12"/>
        <v>0</v>
      </c>
      <c r="L21" s="25">
        <f t="shared" si="13"/>
        <v>0</v>
      </c>
      <c r="M21" s="26">
        <f t="shared" si="14"/>
        <v>-0.04321304372612736</v>
      </c>
      <c r="N21" s="25">
        <f t="shared" si="1"/>
        <v>0.34386925610329866</v>
      </c>
      <c r="O21" s="25">
        <f t="shared" si="2"/>
        <v>0</v>
      </c>
      <c r="P21" s="25">
        <f t="shared" si="3"/>
        <v>0</v>
      </c>
      <c r="Q21" s="26">
        <f t="shared" si="4"/>
        <v>0.33765272424838383</v>
      </c>
      <c r="R21" s="25">
        <f t="shared" si="5"/>
        <v>0.3262805225776349</v>
      </c>
      <c r="S21" s="25">
        <f t="shared" si="6"/>
        <v>0</v>
      </c>
      <c r="T21" s="25">
        <f t="shared" si="7"/>
        <v>0</v>
      </c>
      <c r="U21" s="27">
        <f t="shared" si="8"/>
        <v>0.2375039444848556</v>
      </c>
    </row>
    <row r="22" spans="1:21" s="52" customFormat="1" ht="15.75" customHeight="1">
      <c r="A22" s="20" t="s">
        <v>51</v>
      </c>
      <c r="B22" s="21">
        <v>7773</v>
      </c>
      <c r="C22" s="21">
        <v>0</v>
      </c>
      <c r="D22" s="21">
        <v>0</v>
      </c>
      <c r="E22" s="22">
        <f>+D22+C22+B22</f>
        <v>7773</v>
      </c>
      <c r="F22" s="21">
        <v>10814</v>
      </c>
      <c r="G22" s="21">
        <v>0</v>
      </c>
      <c r="H22" s="21">
        <v>0</v>
      </c>
      <c r="I22" s="21">
        <f>+H22+G22+F22</f>
        <v>10814</v>
      </c>
      <c r="J22" s="78">
        <f t="shared" si="11"/>
        <v>0.39122603885243795</v>
      </c>
      <c r="K22" s="25">
        <f t="shared" si="12"/>
        <v>0</v>
      </c>
      <c r="L22" s="25">
        <f t="shared" si="13"/>
        <v>0</v>
      </c>
      <c r="M22" s="26">
        <f t="shared" si="14"/>
        <v>0.39122603885243795</v>
      </c>
      <c r="N22" s="25">
        <f t="shared" si="1"/>
        <v>0.050793298133723665</v>
      </c>
      <c r="O22" s="25">
        <f t="shared" si="2"/>
        <v>0</v>
      </c>
      <c r="P22" s="25">
        <f t="shared" si="3"/>
        <v>0</v>
      </c>
      <c r="Q22" s="26">
        <f t="shared" si="4"/>
        <v>0.049875047518816634</v>
      </c>
      <c r="R22" s="25">
        <f t="shared" si="5"/>
        <v>0.07007880138939292</v>
      </c>
      <c r="S22" s="25">
        <f t="shared" si="6"/>
        <v>0</v>
      </c>
      <c r="T22" s="25">
        <f t="shared" si="7"/>
        <v>0</v>
      </c>
      <c r="U22" s="27">
        <f t="shared" si="8"/>
        <v>0.05101129427911634</v>
      </c>
    </row>
    <row r="23" spans="1:21" s="52" customFormat="1" ht="15.75" customHeight="1" thickBot="1">
      <c r="A23" s="20" t="s">
        <v>28</v>
      </c>
      <c r="B23" s="21">
        <v>35208</v>
      </c>
      <c r="C23" s="21">
        <v>0</v>
      </c>
      <c r="D23" s="21">
        <v>0</v>
      </c>
      <c r="E23" s="22">
        <f>+D23+C23+B23</f>
        <v>35208</v>
      </c>
      <c r="F23" s="21">
        <v>33762</v>
      </c>
      <c r="G23" s="21">
        <v>0</v>
      </c>
      <c r="H23" s="21">
        <v>0</v>
      </c>
      <c r="I23" s="21">
        <f t="shared" si="10"/>
        <v>33762</v>
      </c>
      <c r="J23" s="86">
        <f t="shared" si="11"/>
        <v>-0.04107021131561009</v>
      </c>
      <c r="K23" s="80">
        <f t="shared" si="12"/>
        <v>0</v>
      </c>
      <c r="L23" s="80">
        <f t="shared" si="13"/>
        <v>0</v>
      </c>
      <c r="M23" s="26">
        <f t="shared" si="14"/>
        <v>-0.04107021131561009</v>
      </c>
      <c r="N23" s="25">
        <f t="shared" si="1"/>
        <v>0.23006952794186836</v>
      </c>
      <c r="O23" s="25">
        <f t="shared" si="2"/>
        <v>0</v>
      </c>
      <c r="P23" s="25">
        <f t="shared" si="3"/>
        <v>0</v>
      </c>
      <c r="Q23" s="26">
        <f t="shared" si="4"/>
        <v>0.22591028856844153</v>
      </c>
      <c r="R23" s="25">
        <f t="shared" si="5"/>
        <v>0.21879050235885739</v>
      </c>
      <c r="S23" s="25">
        <f t="shared" si="6"/>
        <v>0</v>
      </c>
      <c r="T23" s="25">
        <f t="shared" si="7"/>
        <v>0</v>
      </c>
      <c r="U23" s="27">
        <f t="shared" si="8"/>
        <v>0.15926052500938837</v>
      </c>
    </row>
    <row r="24" spans="1:21" ht="15.75" customHeight="1" thickBot="1">
      <c r="A24" s="6" t="s">
        <v>12</v>
      </c>
      <c r="B24" s="7">
        <f aca="true" t="shared" si="15" ref="B24:I24">SUM(B11:B23)</f>
        <v>153032</v>
      </c>
      <c r="C24" s="7">
        <f t="shared" si="15"/>
        <v>1437</v>
      </c>
      <c r="D24" s="7">
        <f t="shared" si="15"/>
        <v>1380.4755732801593</v>
      </c>
      <c r="E24" s="8">
        <f t="shared" si="15"/>
        <v>155849.47557328016</v>
      </c>
      <c r="F24" s="7">
        <f t="shared" si="15"/>
        <v>154312</v>
      </c>
      <c r="G24" s="7">
        <f t="shared" si="15"/>
        <v>56270</v>
      </c>
      <c r="H24" s="7">
        <f t="shared" si="15"/>
        <v>1410.2686303447501</v>
      </c>
      <c r="I24" s="7">
        <f t="shared" si="15"/>
        <v>211992.26863034477</v>
      </c>
      <c r="J24" s="87">
        <f>IF(+B24&gt;0,(+F24-B24)/B24,0)</f>
        <v>0.00836426368341262</v>
      </c>
      <c r="K24" s="88">
        <f>IF(+C24&gt;0,(+G24-C24)/C24,0)</f>
        <v>38.15796798886569</v>
      </c>
      <c r="L24" s="88">
        <f>IF(+D24&gt;0,(+H24-D24)/D24,0)</f>
        <v>0.021581734324932156</v>
      </c>
      <c r="M24" s="85">
        <f t="shared" si="14"/>
        <v>0.36023729210860495</v>
      </c>
      <c r="N24" s="10">
        <f aca="true" t="shared" si="16" ref="N24:U24">SUM(N11:N23)</f>
        <v>1</v>
      </c>
      <c r="O24" s="10">
        <f t="shared" si="16"/>
        <v>1</v>
      </c>
      <c r="P24" s="10">
        <f t="shared" si="16"/>
        <v>1</v>
      </c>
      <c r="Q24" s="11">
        <f t="shared" si="16"/>
        <v>1</v>
      </c>
      <c r="R24" s="10">
        <f t="shared" si="16"/>
        <v>1</v>
      </c>
      <c r="S24" s="10">
        <f t="shared" si="16"/>
        <v>1</v>
      </c>
      <c r="T24" s="10">
        <f t="shared" si="16"/>
        <v>1</v>
      </c>
      <c r="U24" s="13">
        <f t="shared" si="16"/>
        <v>0.9999999999999999</v>
      </c>
    </row>
    <row r="25" spans="1:21" ht="18" customHeight="1">
      <c r="A25" s="1" t="s">
        <v>20</v>
      </c>
      <c r="B25" s="1"/>
      <c r="C25" s="1"/>
      <c r="D25" s="1"/>
      <c r="E25" s="1"/>
      <c r="F25" s="1"/>
      <c r="G25" s="1"/>
      <c r="H25" s="1">
        <f>+H24/F24</f>
        <v>0.009139072984244583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2" t="str">
        <f>+'usord '!A35</f>
        <v>Canadian Exchange Rate Used: 2010 = 1.003 and 2011 = 0.979115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 t="s">
        <v>0</v>
      </c>
      <c r="B28" s="3">
        <f>+B2</f>
        <v>41029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>
      <c r="A30" s="1"/>
      <c r="B30" s="1"/>
      <c r="C30" s="4" t="s">
        <v>74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94" t="s">
        <v>20</v>
      </c>
      <c r="S31" s="1"/>
      <c r="T31" s="1"/>
      <c r="U31" s="1"/>
    </row>
    <row r="32" spans="1:21" ht="15.7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</row>
    <row r="33" spans="1:21" ht="15.75" customHeight="1">
      <c r="A33" s="33"/>
      <c r="B33" s="34"/>
      <c r="C33" s="34"/>
      <c r="D33" s="34" t="s">
        <v>25</v>
      </c>
      <c r="E33" s="34"/>
      <c r="F33" s="34"/>
      <c r="G33" s="34"/>
      <c r="H33" s="34"/>
      <c r="I33" s="34"/>
      <c r="J33" s="100" t="s">
        <v>47</v>
      </c>
      <c r="K33" s="101"/>
      <c r="L33" s="101"/>
      <c r="M33" s="102"/>
      <c r="N33" s="34"/>
      <c r="O33" s="34"/>
      <c r="P33" s="34" t="s">
        <v>8</v>
      </c>
      <c r="Q33" s="34"/>
      <c r="R33" s="34"/>
      <c r="S33" s="34"/>
      <c r="T33" s="34"/>
      <c r="U33" s="36"/>
    </row>
    <row r="34" spans="1:21" ht="15.75" customHeight="1">
      <c r="A34" s="37"/>
      <c r="B34" s="34"/>
      <c r="C34" s="34">
        <f>+C8</f>
        <v>2010</v>
      </c>
      <c r="D34" s="34"/>
      <c r="E34" s="38"/>
      <c r="F34" s="34"/>
      <c r="G34" s="34">
        <f>+G8</f>
        <v>2011</v>
      </c>
      <c r="H34" s="34"/>
      <c r="I34" s="38"/>
      <c r="J34" s="34"/>
      <c r="K34" s="34"/>
      <c r="L34" s="34"/>
      <c r="M34" s="77" t="s">
        <v>20</v>
      </c>
      <c r="N34" s="34"/>
      <c r="O34" s="34">
        <f>+C34</f>
        <v>2010</v>
      </c>
      <c r="P34" s="48"/>
      <c r="Q34" s="38"/>
      <c r="R34" s="34"/>
      <c r="S34" s="34">
        <f>+G34</f>
        <v>2011</v>
      </c>
      <c r="T34" s="34"/>
      <c r="U34" s="36"/>
    </row>
    <row r="35" spans="1:21" ht="15.75" customHeight="1" thickBot="1">
      <c r="A35" s="40" t="s">
        <v>1</v>
      </c>
      <c r="B35" s="43" t="s">
        <v>2</v>
      </c>
      <c r="C35" s="43" t="s">
        <v>3</v>
      </c>
      <c r="D35" s="43" t="s">
        <v>4</v>
      </c>
      <c r="E35" s="44" t="s">
        <v>5</v>
      </c>
      <c r="F35" s="43" t="s">
        <v>2</v>
      </c>
      <c r="G35" s="43" t="s">
        <v>3</v>
      </c>
      <c r="H35" s="43" t="s">
        <v>4</v>
      </c>
      <c r="I35" s="44" t="s">
        <v>5</v>
      </c>
      <c r="J35" s="43" t="s">
        <v>2</v>
      </c>
      <c r="K35" s="43" t="s">
        <v>3</v>
      </c>
      <c r="L35" s="43" t="s">
        <v>4</v>
      </c>
      <c r="M35" s="44" t="s">
        <v>5</v>
      </c>
      <c r="N35" s="43" t="s">
        <v>2</v>
      </c>
      <c r="O35" s="43" t="s">
        <v>3</v>
      </c>
      <c r="P35" s="43" t="s">
        <v>4</v>
      </c>
      <c r="Q35" s="44" t="s">
        <v>5</v>
      </c>
      <c r="R35" s="43" t="s">
        <v>2</v>
      </c>
      <c r="S35" s="43" t="s">
        <v>3</v>
      </c>
      <c r="T35" s="43" t="s">
        <v>4</v>
      </c>
      <c r="U35" s="46" t="s">
        <v>5</v>
      </c>
    </row>
    <row r="36" spans="1:21" s="52" customFormat="1" ht="15.75" customHeight="1" thickTop="1">
      <c r="A36" s="20"/>
      <c r="B36" s="53"/>
      <c r="C36" s="53"/>
      <c r="D36" s="53"/>
      <c r="E36" s="54"/>
      <c r="F36" s="53"/>
      <c r="G36" s="53"/>
      <c r="H36" s="53"/>
      <c r="I36" s="54"/>
      <c r="J36" s="53"/>
      <c r="K36" s="79"/>
      <c r="L36" s="79"/>
      <c r="M36" s="54"/>
      <c r="N36" s="53"/>
      <c r="O36" s="53"/>
      <c r="P36" s="53"/>
      <c r="Q36" s="54"/>
      <c r="R36" s="53"/>
      <c r="S36" s="53"/>
      <c r="T36" s="53"/>
      <c r="U36" s="55"/>
    </row>
    <row r="37" spans="1:21" s="52" customFormat="1" ht="15.75" customHeight="1">
      <c r="A37" s="20" t="str">
        <f aca="true" t="shared" si="17" ref="A37:A49">+A11</f>
        <v>Aurigen</v>
      </c>
      <c r="B37" s="21">
        <v>21803</v>
      </c>
      <c r="C37" s="21">
        <v>0</v>
      </c>
      <c r="D37" s="21">
        <v>0</v>
      </c>
      <c r="E37" s="22">
        <f aca="true" t="shared" si="18" ref="E37:E49">+D37+C37+B37</f>
        <v>21803</v>
      </c>
      <c r="F37" s="21">
        <v>25160</v>
      </c>
      <c r="G37" s="21">
        <v>0</v>
      </c>
      <c r="H37" s="21">
        <v>0</v>
      </c>
      <c r="I37" s="22">
        <f>+H37+G37+F37</f>
        <v>25160</v>
      </c>
      <c r="J37" s="78">
        <f aca="true" t="shared" si="19" ref="J37:M41">IF(+B37&gt;0,(+F37-B37)/B37,0)</f>
        <v>0.1539696372058891</v>
      </c>
      <c r="K37" s="25">
        <f t="shared" si="19"/>
        <v>0</v>
      </c>
      <c r="L37" s="25">
        <f t="shared" si="19"/>
        <v>0</v>
      </c>
      <c r="M37" s="26">
        <f t="shared" si="19"/>
        <v>0.1539696372058891</v>
      </c>
      <c r="N37" s="25">
        <f aca="true" t="shared" si="20" ref="N37:N49">+B37/$B$50</f>
        <v>0.017540429954932126</v>
      </c>
      <c r="O37" s="25">
        <f aca="true" t="shared" si="21" ref="O37:O49">+C37/$C$50</f>
        <v>0</v>
      </c>
      <c r="P37" s="25">
        <f aca="true" t="shared" si="22" ref="P37:P49">+D37/$D$50</f>
        <v>0</v>
      </c>
      <c r="Q37" s="26">
        <f aca="true" t="shared" si="23" ref="Q37:Q49">+E37/$E$50</f>
        <v>0.017113084563648406</v>
      </c>
      <c r="R37" s="25">
        <f aca="true" t="shared" si="24" ref="R37:R49">+F37/$F$50</f>
        <v>0.019229857946685296</v>
      </c>
      <c r="S37" s="25">
        <f aca="true" t="shared" si="25" ref="S37:S49">+G37/$G$50</f>
        <v>0</v>
      </c>
      <c r="T37" s="25">
        <f aca="true" t="shared" si="26" ref="T37:T49">+H37/$H$50</f>
        <v>0</v>
      </c>
      <c r="U37" s="27">
        <f aca="true" t="shared" si="27" ref="U37:U49">+I37/$I$50</f>
        <v>0.01805667798712417</v>
      </c>
    </row>
    <row r="38" spans="1:21" s="52" customFormat="1" ht="15.75" customHeight="1">
      <c r="A38" s="20" t="str">
        <f t="shared" si="17"/>
        <v>AXA Equitable</v>
      </c>
      <c r="B38" s="21">
        <v>0</v>
      </c>
      <c r="C38" s="21">
        <v>0</v>
      </c>
      <c r="D38" s="21">
        <f>2452/1.003</f>
        <v>2444.666001994018</v>
      </c>
      <c r="E38" s="22">
        <f>+D38+C38+B38</f>
        <v>2444.666001994018</v>
      </c>
      <c r="F38" s="21">
        <v>0</v>
      </c>
      <c r="G38" s="21">
        <v>0</v>
      </c>
      <c r="H38" s="21">
        <f>2452/0.979115</f>
        <v>2504.3023546774384</v>
      </c>
      <c r="I38" s="22">
        <f>+H38+G38+F38</f>
        <v>2504.3023546774384</v>
      </c>
      <c r="J38" s="78">
        <f aca="true" t="shared" si="28" ref="J38:M39">IF(+B38&gt;0,(+F38-B38)/B38,0)</f>
        <v>0</v>
      </c>
      <c r="K38" s="25">
        <f t="shared" si="28"/>
        <v>0</v>
      </c>
      <c r="L38" s="25">
        <f t="shared" si="28"/>
        <v>0.024394478687386003</v>
      </c>
      <c r="M38" s="26">
        <f t="shared" si="28"/>
        <v>0.024394478687386003</v>
      </c>
      <c r="N38" s="25">
        <f t="shared" si="20"/>
        <v>0</v>
      </c>
      <c r="O38" s="25">
        <f t="shared" si="21"/>
        <v>0</v>
      </c>
      <c r="P38" s="25">
        <f t="shared" si="22"/>
        <v>0.07977800111858388</v>
      </c>
      <c r="Q38" s="26">
        <f t="shared" si="23"/>
        <v>0.001918808238407554</v>
      </c>
      <c r="R38" s="25">
        <f t="shared" si="24"/>
        <v>0</v>
      </c>
      <c r="S38" s="25">
        <f t="shared" si="25"/>
        <v>0</v>
      </c>
      <c r="T38" s="25">
        <f t="shared" si="26"/>
        <v>0.08771851317295466</v>
      </c>
      <c r="U38" s="27">
        <f t="shared" si="27"/>
        <v>0.0017972727027347906</v>
      </c>
    </row>
    <row r="39" spans="1:21" s="52" customFormat="1" ht="15.75" customHeight="1">
      <c r="A39" s="20" t="str">
        <f t="shared" si="17"/>
        <v>Berkshire Hathaway Group (Sun)</v>
      </c>
      <c r="B39" s="21">
        <v>0</v>
      </c>
      <c r="C39" s="21">
        <v>0</v>
      </c>
      <c r="D39" s="21">
        <v>15446</v>
      </c>
      <c r="E39" s="22">
        <f>+D39+C39+B39</f>
        <v>15446</v>
      </c>
      <c r="F39" s="21">
        <v>0</v>
      </c>
      <c r="G39" s="21">
        <v>0</v>
      </c>
      <c r="H39" s="21">
        <v>14106</v>
      </c>
      <c r="I39" s="22">
        <f>+H39+G39+F39</f>
        <v>14106</v>
      </c>
      <c r="J39" s="78">
        <f t="shared" si="28"/>
        <v>0</v>
      </c>
      <c r="K39" s="25">
        <f t="shared" si="28"/>
        <v>0</v>
      </c>
      <c r="L39" s="25">
        <f t="shared" si="28"/>
        <v>-0.0867538521300013</v>
      </c>
      <c r="M39" s="26">
        <f t="shared" si="28"/>
        <v>-0.0867538521300013</v>
      </c>
      <c r="N39" s="25">
        <f t="shared" si="20"/>
        <v>0</v>
      </c>
      <c r="O39" s="25">
        <f t="shared" si="21"/>
        <v>0</v>
      </c>
      <c r="P39" s="25">
        <f t="shared" si="22"/>
        <v>0.5040569976727078</v>
      </c>
      <c r="Q39" s="26">
        <f t="shared" si="23"/>
        <v>0.012123501544288094</v>
      </c>
      <c r="R39" s="25">
        <f t="shared" si="24"/>
        <v>0</v>
      </c>
      <c r="S39" s="25">
        <f t="shared" si="25"/>
        <v>0</v>
      </c>
      <c r="T39" s="25">
        <f t="shared" si="26"/>
        <v>0.49409263402504516</v>
      </c>
      <c r="U39" s="27">
        <f t="shared" si="27"/>
        <v>0.010123509526485436</v>
      </c>
    </row>
    <row r="40" spans="1:21" s="52" customFormat="1" ht="15.75" customHeight="1">
      <c r="A40" s="20" t="str">
        <f t="shared" si="17"/>
        <v>Canada Life</v>
      </c>
      <c r="B40" s="21">
        <v>1390</v>
      </c>
      <c r="C40" s="21">
        <v>0</v>
      </c>
      <c r="D40" s="21">
        <v>0</v>
      </c>
      <c r="E40" s="22">
        <f t="shared" si="18"/>
        <v>1390</v>
      </c>
      <c r="F40" s="21">
        <v>19</v>
      </c>
      <c r="G40" s="21">
        <v>0</v>
      </c>
      <c r="H40" s="21">
        <v>0</v>
      </c>
      <c r="I40" s="22">
        <f>+H40+G40+F40</f>
        <v>19</v>
      </c>
      <c r="J40" s="78">
        <f t="shared" si="19"/>
        <v>-0.9863309352517986</v>
      </c>
      <c r="K40" s="25">
        <f t="shared" si="19"/>
        <v>0</v>
      </c>
      <c r="L40" s="25">
        <f t="shared" si="19"/>
        <v>0</v>
      </c>
      <c r="M40" s="26">
        <f t="shared" si="19"/>
        <v>-0.9863309352517986</v>
      </c>
      <c r="N40" s="25">
        <f t="shared" si="20"/>
        <v>0.0011182496737768039</v>
      </c>
      <c r="O40" s="25">
        <f t="shared" si="21"/>
        <v>0</v>
      </c>
      <c r="P40" s="25">
        <f t="shared" si="22"/>
        <v>0</v>
      </c>
      <c r="Q40" s="26">
        <f t="shared" si="23"/>
        <v>0.001091005253564706</v>
      </c>
      <c r="R40" s="25">
        <f t="shared" si="24"/>
        <v>1.4521752821423713E-05</v>
      </c>
      <c r="S40" s="25">
        <f t="shared" si="25"/>
        <v>0</v>
      </c>
      <c r="T40" s="25">
        <f t="shared" si="26"/>
        <v>0</v>
      </c>
      <c r="U40" s="27">
        <f t="shared" si="27"/>
        <v>1.3635806111103308E-05</v>
      </c>
    </row>
    <row r="41" spans="1:21" s="52" customFormat="1" ht="15.75" customHeight="1">
      <c r="A41" s="20" t="str">
        <f t="shared" si="17"/>
        <v>Employers Re Corp.</v>
      </c>
      <c r="B41" s="21">
        <v>56926</v>
      </c>
      <c r="C41" s="21">
        <v>0</v>
      </c>
      <c r="D41" s="21">
        <v>0</v>
      </c>
      <c r="E41" s="22">
        <f t="shared" si="18"/>
        <v>56926</v>
      </c>
      <c r="F41" s="21">
        <v>51581</v>
      </c>
      <c r="G41" s="21">
        <v>0</v>
      </c>
      <c r="H41" s="21">
        <v>0</v>
      </c>
      <c r="I41" s="22">
        <f>+H41+G41+F41</f>
        <v>51581</v>
      </c>
      <c r="J41" s="78">
        <f t="shared" si="19"/>
        <v>-0.09389382707374486</v>
      </c>
      <c r="K41" s="25">
        <f aca="true" t="shared" si="29" ref="J41:M50">IF(+C41&gt;0,(+G41-C41)/C41,0)</f>
        <v>0</v>
      </c>
      <c r="L41" s="25">
        <f t="shared" si="29"/>
        <v>0</v>
      </c>
      <c r="M41" s="26">
        <f t="shared" si="19"/>
        <v>-0.09389382707374486</v>
      </c>
      <c r="N41" s="25">
        <f t="shared" si="20"/>
        <v>0.045796748870085134</v>
      </c>
      <c r="O41" s="25">
        <f t="shared" si="21"/>
        <v>0</v>
      </c>
      <c r="P41" s="25">
        <f t="shared" si="22"/>
        <v>0</v>
      </c>
      <c r="Q41" s="26">
        <f t="shared" si="23"/>
        <v>0.04468098206073702</v>
      </c>
      <c r="R41" s="25">
        <f t="shared" si="24"/>
        <v>0.03942350169904508</v>
      </c>
      <c r="S41" s="25">
        <f t="shared" si="25"/>
        <v>0</v>
      </c>
      <c r="T41" s="25">
        <f t="shared" si="26"/>
        <v>0</v>
      </c>
      <c r="U41" s="27">
        <f t="shared" si="27"/>
        <v>0.03701834289562209</v>
      </c>
    </row>
    <row r="42" spans="1:21" s="52" customFormat="1" ht="15.75" customHeight="1">
      <c r="A42" s="20" t="str">
        <f t="shared" si="17"/>
        <v>General Re Life</v>
      </c>
      <c r="B42" s="21">
        <v>161</v>
      </c>
      <c r="C42" s="21">
        <v>0</v>
      </c>
      <c r="D42" s="21">
        <v>0</v>
      </c>
      <c r="E42" s="22">
        <f t="shared" si="18"/>
        <v>161</v>
      </c>
      <c r="F42" s="21">
        <v>154</v>
      </c>
      <c r="G42" s="21">
        <v>0</v>
      </c>
      <c r="H42" s="21">
        <v>0</v>
      </c>
      <c r="I42" s="22">
        <f aca="true" t="shared" si="30" ref="I42:I49">+H42+G42+F42</f>
        <v>154</v>
      </c>
      <c r="J42" s="78">
        <f>IF(+B42&gt;0,(+F42-B42)/B42,0)</f>
        <v>-0.043478260869565216</v>
      </c>
      <c r="K42" s="25">
        <f>IF(+C42&gt;0,(+G42-C42)/C42,0)</f>
        <v>0</v>
      </c>
      <c r="L42" s="25">
        <f>IF(+D42&gt;0,(+H42-D42)/D42,0)</f>
        <v>0</v>
      </c>
      <c r="M42" s="26">
        <f>IF(+E42&gt;0,(+I42-E42)/E42,0)</f>
        <v>-0.043478260869565216</v>
      </c>
      <c r="N42" s="25">
        <f t="shared" si="20"/>
        <v>0.0001295238830777449</v>
      </c>
      <c r="O42" s="25">
        <f t="shared" si="21"/>
        <v>0</v>
      </c>
      <c r="P42" s="25">
        <f t="shared" si="22"/>
        <v>0</v>
      </c>
      <c r="Q42" s="26">
        <f t="shared" si="23"/>
        <v>0.00012636823440569618</v>
      </c>
      <c r="R42" s="25">
        <f t="shared" si="24"/>
        <v>0.00011770262813153957</v>
      </c>
      <c r="S42" s="25">
        <f t="shared" si="25"/>
        <v>0</v>
      </c>
      <c r="T42" s="25">
        <f t="shared" si="26"/>
        <v>0</v>
      </c>
      <c r="U42" s="27">
        <f t="shared" si="27"/>
        <v>0.00011052179690052156</v>
      </c>
    </row>
    <row r="43" spans="1:21" s="52" customFormat="1" ht="15.75" customHeight="1">
      <c r="A43" s="20" t="str">
        <f t="shared" si="17"/>
        <v>Manufacturers Life</v>
      </c>
      <c r="B43" s="21">
        <v>0</v>
      </c>
      <c r="C43" s="21">
        <v>0</v>
      </c>
      <c r="D43" s="21">
        <f>9523/1.003</f>
        <v>9494.516450648056</v>
      </c>
      <c r="E43" s="22">
        <f t="shared" si="18"/>
        <v>9494.516450648056</v>
      </c>
      <c r="F43" s="21" t="s">
        <v>79</v>
      </c>
      <c r="G43" s="21"/>
      <c r="H43" s="21"/>
      <c r="I43" s="22"/>
      <c r="J43" s="78">
        <f t="shared" si="29"/>
        <v>0</v>
      </c>
      <c r="K43" s="25">
        <f t="shared" si="29"/>
        <v>0</v>
      </c>
      <c r="L43" s="25">
        <f t="shared" si="29"/>
        <v>-1</v>
      </c>
      <c r="M43" s="26">
        <f t="shared" si="29"/>
        <v>-1</v>
      </c>
      <c r="N43" s="25">
        <f t="shared" si="20"/>
        <v>0</v>
      </c>
      <c r="O43" s="25">
        <f t="shared" si="21"/>
        <v>0</v>
      </c>
      <c r="P43" s="25">
        <f t="shared" si="22"/>
        <v>0.3098392759593288</v>
      </c>
      <c r="Q43" s="26">
        <f t="shared" si="23"/>
        <v>0.007452206710585291</v>
      </c>
      <c r="R43" s="25">
        <v>0</v>
      </c>
      <c r="S43" s="25">
        <f t="shared" si="25"/>
        <v>0</v>
      </c>
      <c r="T43" s="25">
        <f t="shared" si="26"/>
        <v>0</v>
      </c>
      <c r="U43" s="27">
        <f t="shared" si="27"/>
        <v>0</v>
      </c>
    </row>
    <row r="44" spans="1:21" s="52" customFormat="1" ht="15.75" customHeight="1">
      <c r="A44" s="20" t="str">
        <f t="shared" si="17"/>
        <v>Munich Re (Canada)</v>
      </c>
      <c r="B44" s="21">
        <v>432593</v>
      </c>
      <c r="C44" s="21">
        <v>0</v>
      </c>
      <c r="D44" s="21">
        <v>0</v>
      </c>
      <c r="E44" s="22">
        <f t="shared" si="18"/>
        <v>432593</v>
      </c>
      <c r="F44" s="21">
        <v>452097</v>
      </c>
      <c r="G44" s="21">
        <v>56117</v>
      </c>
      <c r="H44" s="21">
        <v>0</v>
      </c>
      <c r="I44" s="22">
        <f t="shared" si="30"/>
        <v>508214</v>
      </c>
      <c r="J44" s="78">
        <f t="shared" si="29"/>
        <v>0.045086258908489045</v>
      </c>
      <c r="K44" s="25">
        <v>1</v>
      </c>
      <c r="L44" s="25">
        <f t="shared" si="29"/>
        <v>0</v>
      </c>
      <c r="M44" s="26">
        <f t="shared" si="29"/>
        <v>0.17480865386171296</v>
      </c>
      <c r="N44" s="25">
        <f t="shared" si="20"/>
        <v>0.348019410883546</v>
      </c>
      <c r="O44" s="25">
        <f t="shared" si="21"/>
        <v>0</v>
      </c>
      <c r="P44" s="25">
        <f t="shared" si="22"/>
        <v>0</v>
      </c>
      <c r="Q44" s="26">
        <f t="shared" si="23"/>
        <v>0.33954045730598337</v>
      </c>
      <c r="R44" s="25">
        <f t="shared" si="24"/>
        <v>0.34553899396353666</v>
      </c>
      <c r="S44" s="25">
        <f t="shared" si="25"/>
        <v>0.9939425069519474</v>
      </c>
      <c r="T44" s="25">
        <f t="shared" si="26"/>
        <v>0</v>
      </c>
      <c r="U44" s="27">
        <f t="shared" si="27"/>
        <v>0.364731977207803</v>
      </c>
    </row>
    <row r="45" spans="1:21" s="52" customFormat="1" ht="15.75" customHeight="1">
      <c r="A45" s="20" t="str">
        <f t="shared" si="17"/>
        <v>Optimum Re (Canada)</v>
      </c>
      <c r="B45" s="21">
        <f>23410+9875</f>
        <v>33285</v>
      </c>
      <c r="C45" s="21">
        <f>360+37</f>
        <v>397</v>
      </c>
      <c r="D45" s="21">
        <v>0</v>
      </c>
      <c r="E45" s="22">
        <f t="shared" si="18"/>
        <v>33682</v>
      </c>
      <c r="F45" s="21">
        <f>27460+9418</f>
        <v>36878</v>
      </c>
      <c r="G45" s="21">
        <v>342</v>
      </c>
      <c r="H45" s="21">
        <v>0</v>
      </c>
      <c r="I45" s="22">
        <f t="shared" si="30"/>
        <v>37220</v>
      </c>
      <c r="J45" s="78">
        <f t="shared" si="29"/>
        <v>0.10794652245756346</v>
      </c>
      <c r="K45" s="25">
        <f t="shared" si="29"/>
        <v>-0.1385390428211587</v>
      </c>
      <c r="L45" s="25">
        <f t="shared" si="29"/>
        <v>0</v>
      </c>
      <c r="M45" s="26">
        <f t="shared" si="29"/>
        <v>0.10504126833323436</v>
      </c>
      <c r="N45" s="25">
        <f t="shared" si="20"/>
        <v>0.026777654958029435</v>
      </c>
      <c r="O45" s="25">
        <f t="shared" si="21"/>
        <v>1</v>
      </c>
      <c r="P45" s="25">
        <f t="shared" si="22"/>
        <v>0</v>
      </c>
      <c r="Q45" s="26">
        <f t="shared" si="23"/>
        <v>0.026436862554364338</v>
      </c>
      <c r="R45" s="25">
        <f t="shared" si="24"/>
        <v>0.02818595792360335</v>
      </c>
      <c r="S45" s="25">
        <f t="shared" si="25"/>
        <v>0.0060574930480525695</v>
      </c>
      <c r="T45" s="25">
        <f t="shared" si="26"/>
        <v>0</v>
      </c>
      <c r="U45" s="27">
        <f t="shared" si="27"/>
        <v>0.026711826497645533</v>
      </c>
    </row>
    <row r="46" spans="1:21" s="52" customFormat="1" ht="15.75" customHeight="1">
      <c r="A46" s="20" t="str">
        <f t="shared" si="17"/>
        <v>Pacific Life</v>
      </c>
      <c r="B46" s="21">
        <v>0</v>
      </c>
      <c r="C46" s="21">
        <v>0</v>
      </c>
      <c r="D46" s="21">
        <f>275/1.003</f>
        <v>274.1774675972084</v>
      </c>
      <c r="E46" s="22">
        <f>+D46+C46+B46</f>
        <v>274.1774675972084</v>
      </c>
      <c r="F46" s="21">
        <v>0</v>
      </c>
      <c r="G46" s="21">
        <v>0</v>
      </c>
      <c r="H46" s="21">
        <v>9048</v>
      </c>
      <c r="I46" s="22">
        <f t="shared" si="30"/>
        <v>9048</v>
      </c>
      <c r="J46" s="78">
        <f>IF(+B46&gt;0,(+F46-B46)/B46,0)</f>
        <v>0</v>
      </c>
      <c r="K46" s="25">
        <f>IF(+C46&gt;0,(+G46-C46)/C46,0)</f>
        <v>0</v>
      </c>
      <c r="L46" s="25">
        <f>IF(+D46&gt;0,(+H46-D46)/D46,0)</f>
        <v>32.00052363636363</v>
      </c>
      <c r="M46" s="26">
        <f>IF(+E46&gt;0,(+I46-E46)/E46,0)</f>
        <v>32.00052363636363</v>
      </c>
      <c r="N46" s="25">
        <f t="shared" si="20"/>
        <v>0</v>
      </c>
      <c r="O46" s="25">
        <f t="shared" si="21"/>
        <v>0</v>
      </c>
      <c r="P46" s="25">
        <f t="shared" si="22"/>
        <v>0.0089473696197433</v>
      </c>
      <c r="Q46" s="26">
        <f t="shared" si="23"/>
        <v>0.00021520076083282112</v>
      </c>
      <c r="R46" s="25">
        <f t="shared" si="24"/>
        <v>0</v>
      </c>
      <c r="S46" s="25">
        <f t="shared" si="25"/>
        <v>0</v>
      </c>
      <c r="T46" s="25">
        <f t="shared" si="26"/>
        <v>0.31692543262857004</v>
      </c>
      <c r="U46" s="27">
        <f t="shared" si="27"/>
        <v>0.006493514404908566</v>
      </c>
    </row>
    <row r="47" spans="1:21" s="52" customFormat="1" ht="15.75" customHeight="1">
      <c r="A47" s="20" t="str">
        <f t="shared" si="17"/>
        <v>RGA Re (Canada)</v>
      </c>
      <c r="B47" s="21">
        <v>313908</v>
      </c>
      <c r="C47" s="21">
        <v>0</v>
      </c>
      <c r="D47" s="21">
        <v>2984</v>
      </c>
      <c r="E47" s="22">
        <f t="shared" si="18"/>
        <v>316892</v>
      </c>
      <c r="F47" s="21">
        <v>342969</v>
      </c>
      <c r="G47" s="21">
        <v>0</v>
      </c>
      <c r="H47" s="21">
        <v>2891</v>
      </c>
      <c r="I47" s="22">
        <f t="shared" si="30"/>
        <v>345860</v>
      </c>
      <c r="J47" s="78">
        <f t="shared" si="29"/>
        <v>0.09257808020184258</v>
      </c>
      <c r="K47" s="25">
        <f t="shared" si="29"/>
        <v>0</v>
      </c>
      <c r="L47" s="25">
        <f t="shared" si="29"/>
        <v>-0.03116621983914209</v>
      </c>
      <c r="M47" s="26">
        <f t="shared" si="29"/>
        <v>0.09141284727919922</v>
      </c>
      <c r="N47" s="25">
        <f t="shared" si="20"/>
        <v>0.2525377831625388</v>
      </c>
      <c r="O47" s="25">
        <f t="shared" si="21"/>
        <v>0</v>
      </c>
      <c r="P47" s="25">
        <f t="shared" si="22"/>
        <v>0.09737835562963616</v>
      </c>
      <c r="Q47" s="26">
        <f t="shared" si="23"/>
        <v>0.24872722072850853</v>
      </c>
      <c r="R47" s="25">
        <f t="shared" si="24"/>
        <v>0.26213216017951946</v>
      </c>
      <c r="S47" s="25">
        <f t="shared" si="25"/>
        <v>0</v>
      </c>
      <c r="T47" s="25">
        <f t="shared" si="26"/>
        <v>0.10126342017343014</v>
      </c>
      <c r="U47" s="27">
        <f t="shared" si="27"/>
        <v>0.24821473166243108</v>
      </c>
    </row>
    <row r="48" spans="1:21" s="52" customFormat="1" ht="15.75" customHeight="1">
      <c r="A48" s="20" t="str">
        <f t="shared" si="17"/>
        <v>SCOR Global Life (Canada)</v>
      </c>
      <c r="B48" s="21">
        <v>29721</v>
      </c>
      <c r="C48" s="21">
        <v>0</v>
      </c>
      <c r="D48" s="21">
        <v>0</v>
      </c>
      <c r="E48" s="22">
        <f t="shared" si="18"/>
        <v>29721</v>
      </c>
      <c r="F48" s="21">
        <v>38477</v>
      </c>
      <c r="G48" s="21">
        <v>0</v>
      </c>
      <c r="H48" s="21">
        <v>0</v>
      </c>
      <c r="I48" s="22">
        <f t="shared" si="30"/>
        <v>38477</v>
      </c>
      <c r="J48" s="78">
        <f aca="true" t="shared" si="31" ref="J48:M49">IF(+B48&gt;0,(+F48-B48)/B48,0)</f>
        <v>0.294606507183473</v>
      </c>
      <c r="K48" s="25">
        <f t="shared" si="31"/>
        <v>0</v>
      </c>
      <c r="L48" s="25">
        <f t="shared" si="31"/>
        <v>0</v>
      </c>
      <c r="M48" s="26">
        <f t="shared" si="31"/>
        <v>0.294606507183473</v>
      </c>
      <c r="N48" s="25">
        <f t="shared" si="20"/>
        <v>0.023910430614618984</v>
      </c>
      <c r="O48" s="25">
        <f t="shared" si="21"/>
        <v>0</v>
      </c>
      <c r="P48" s="25">
        <f t="shared" si="22"/>
        <v>0</v>
      </c>
      <c r="Q48" s="26">
        <f t="shared" si="23"/>
        <v>0.023327890029637862</v>
      </c>
      <c r="R48" s="25">
        <f t="shared" si="24"/>
        <v>0.029408078068943168</v>
      </c>
      <c r="S48" s="25">
        <f t="shared" si="25"/>
        <v>0</v>
      </c>
      <c r="T48" s="25">
        <f t="shared" si="26"/>
        <v>0</v>
      </c>
      <c r="U48" s="27">
        <f t="shared" si="27"/>
        <v>0.027613942722995895</v>
      </c>
    </row>
    <row r="49" spans="1:21" s="52" customFormat="1" ht="15.75" customHeight="1" thickBot="1">
      <c r="A49" s="20" t="str">
        <f t="shared" si="17"/>
        <v>Swiss Re </v>
      </c>
      <c r="B49" s="21">
        <v>353227</v>
      </c>
      <c r="C49" s="21">
        <v>0</v>
      </c>
      <c r="D49" s="21">
        <v>0</v>
      </c>
      <c r="E49" s="22">
        <f t="shared" si="18"/>
        <v>353227</v>
      </c>
      <c r="F49" s="21">
        <v>361047</v>
      </c>
      <c r="G49" s="21">
        <v>0</v>
      </c>
      <c r="H49" s="21">
        <v>0</v>
      </c>
      <c r="I49" s="22">
        <f t="shared" si="30"/>
        <v>361047</v>
      </c>
      <c r="J49" s="78">
        <f t="shared" si="31"/>
        <v>0.022138737978693587</v>
      </c>
      <c r="K49" s="80">
        <f t="shared" si="31"/>
        <v>0</v>
      </c>
      <c r="L49" s="80">
        <f t="shared" si="31"/>
        <v>0</v>
      </c>
      <c r="M49" s="26">
        <f t="shared" si="31"/>
        <v>0.022138737978693587</v>
      </c>
      <c r="N49" s="25">
        <f t="shared" si="20"/>
        <v>0.28416976799939503</v>
      </c>
      <c r="O49" s="25">
        <f t="shared" si="21"/>
        <v>0</v>
      </c>
      <c r="P49" s="25">
        <f t="shared" si="22"/>
        <v>0</v>
      </c>
      <c r="Q49" s="26">
        <f t="shared" si="23"/>
        <v>0.2772464120150363</v>
      </c>
      <c r="R49" s="25">
        <f t="shared" si="24"/>
        <v>0.2759492258377141</v>
      </c>
      <c r="S49" s="25">
        <f t="shared" si="25"/>
        <v>0</v>
      </c>
      <c r="T49" s="25">
        <f t="shared" si="26"/>
        <v>0</v>
      </c>
      <c r="U49" s="27">
        <f t="shared" si="27"/>
        <v>0.2591140467892377</v>
      </c>
    </row>
    <row r="50" spans="1:21" ht="15.75" customHeight="1" thickBot="1">
      <c r="A50" s="6" t="s">
        <v>12</v>
      </c>
      <c r="B50" s="7">
        <f aca="true" t="shared" si="32" ref="B50:I50">SUM(B37:B49)</f>
        <v>1243014</v>
      </c>
      <c r="C50" s="7">
        <f t="shared" si="32"/>
        <v>397</v>
      </c>
      <c r="D50" s="7">
        <f t="shared" si="32"/>
        <v>30643.359920239283</v>
      </c>
      <c r="E50" s="8">
        <f t="shared" si="32"/>
        <v>1274054.3599202393</v>
      </c>
      <c r="F50" s="7">
        <f t="shared" si="32"/>
        <v>1308382</v>
      </c>
      <c r="G50" s="7">
        <f t="shared" si="32"/>
        <v>56459</v>
      </c>
      <c r="H50" s="7">
        <f t="shared" si="32"/>
        <v>28549.30235467744</v>
      </c>
      <c r="I50" s="8">
        <f t="shared" si="32"/>
        <v>1393390.3023546776</v>
      </c>
      <c r="J50" s="88">
        <f t="shared" si="29"/>
        <v>0.0525883055219008</v>
      </c>
      <c r="K50" s="88">
        <f t="shared" si="29"/>
        <v>141.21410579345087</v>
      </c>
      <c r="L50" s="88">
        <f t="shared" si="29"/>
        <v>-0.06833642169175988</v>
      </c>
      <c r="M50" s="85">
        <f t="shared" si="29"/>
        <v>0.09366628786695504</v>
      </c>
      <c r="N50" s="10">
        <f aca="true" t="shared" si="33" ref="N50:U50">SUM(N37:N49)</f>
        <v>1</v>
      </c>
      <c r="O50" s="10">
        <f t="shared" si="33"/>
        <v>1</v>
      </c>
      <c r="P50" s="10">
        <f t="shared" si="33"/>
        <v>1</v>
      </c>
      <c r="Q50" s="11">
        <f t="shared" si="33"/>
        <v>1</v>
      </c>
      <c r="R50" s="10">
        <f t="shared" si="33"/>
        <v>1</v>
      </c>
      <c r="S50" s="10">
        <f t="shared" si="33"/>
        <v>1</v>
      </c>
      <c r="T50" s="10">
        <f t="shared" si="33"/>
        <v>1</v>
      </c>
      <c r="U50" s="13">
        <f t="shared" si="33"/>
        <v>1</v>
      </c>
    </row>
    <row r="51" spans="2:21" ht="15.75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  <c r="O51" s="19"/>
      <c r="P51" s="19"/>
      <c r="Q51" s="19"/>
      <c r="R51" s="19"/>
      <c r="S51" s="19"/>
      <c r="T51" s="19"/>
      <c r="U51" s="19"/>
    </row>
    <row r="52" spans="1:21" ht="15.75" customHeight="1">
      <c r="A52" s="2" t="str">
        <f>+A26</f>
        <v>Canadian Exchange Rate Used: 2010 = 1.003 and 2011 = 0.979115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" t="s">
        <v>20</v>
      </c>
      <c r="B53" s="3" t="s">
        <v>20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1"/>
      <c r="B55" s="1"/>
      <c r="C55" s="1"/>
      <c r="D55" s="1"/>
      <c r="E55" s="2" t="s">
        <v>14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thickBo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>
      <c r="A57" s="30" t="s">
        <v>20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  <c r="Q57" s="1"/>
      <c r="R57" s="1"/>
      <c r="S57" s="1"/>
      <c r="T57" s="1"/>
      <c r="U57" s="1"/>
    </row>
    <row r="58" spans="1:21" ht="15.75" customHeight="1">
      <c r="A58" s="37"/>
      <c r="B58" s="34" t="s">
        <v>26</v>
      </c>
      <c r="C58" s="34"/>
      <c r="D58" s="34"/>
      <c r="E58" s="38"/>
      <c r="F58" s="34" t="s">
        <v>66</v>
      </c>
      <c r="G58" s="34"/>
      <c r="H58" s="34"/>
      <c r="I58" s="38"/>
      <c r="J58" s="34" t="s">
        <v>27</v>
      </c>
      <c r="K58" s="34"/>
      <c r="L58" s="34"/>
      <c r="M58" s="36"/>
      <c r="Q58" s="1"/>
      <c r="R58" s="1"/>
      <c r="S58" s="1"/>
      <c r="T58" s="1"/>
      <c r="U58" s="1"/>
    </row>
    <row r="59" spans="1:13" ht="15.75" customHeight="1">
      <c r="A59" s="37"/>
      <c r="B59" s="34"/>
      <c r="C59" s="34">
        <f>+C34</f>
        <v>2010</v>
      </c>
      <c r="D59" s="34"/>
      <c r="E59" s="38"/>
      <c r="F59" s="34"/>
      <c r="G59" s="34">
        <f>+G34</f>
        <v>2011</v>
      </c>
      <c r="H59" s="34"/>
      <c r="I59" s="38"/>
      <c r="J59" s="34"/>
      <c r="K59" s="34">
        <f>+G59</f>
        <v>2011</v>
      </c>
      <c r="L59" s="34"/>
      <c r="M59" s="36"/>
    </row>
    <row r="60" spans="1:13" ht="15.75" customHeight="1" thickBot="1">
      <c r="A60" s="40" t="s">
        <v>1</v>
      </c>
      <c r="B60" s="43" t="s">
        <v>2</v>
      </c>
      <c r="C60" s="43" t="s">
        <v>3</v>
      </c>
      <c r="D60" s="43" t="s">
        <v>4</v>
      </c>
      <c r="E60" s="44" t="s">
        <v>5</v>
      </c>
      <c r="F60" s="43" t="s">
        <v>2</v>
      </c>
      <c r="G60" s="43" t="s">
        <v>3</v>
      </c>
      <c r="H60" s="43" t="s">
        <v>4</v>
      </c>
      <c r="I60" s="44" t="s">
        <v>5</v>
      </c>
      <c r="J60" s="43" t="s">
        <v>2</v>
      </c>
      <c r="K60" s="43" t="s">
        <v>3</v>
      </c>
      <c r="L60" s="43" t="s">
        <v>4</v>
      </c>
      <c r="M60" s="46" t="s">
        <v>5</v>
      </c>
    </row>
    <row r="61" spans="1:13" ht="15.75" customHeight="1" thickTop="1">
      <c r="A61" s="20"/>
      <c r="B61" s="53"/>
      <c r="C61" s="53"/>
      <c r="D61" s="53"/>
      <c r="E61" s="54"/>
      <c r="F61" s="53"/>
      <c r="G61" s="53"/>
      <c r="H61" s="53"/>
      <c r="I61" s="54"/>
      <c r="J61" s="53"/>
      <c r="K61" s="53"/>
      <c r="L61" s="53"/>
      <c r="M61" s="55"/>
    </row>
    <row r="62" spans="1:13" s="52" customFormat="1" ht="15.75" customHeight="1">
      <c r="A62" s="20" t="str">
        <f aca="true" t="shared" si="34" ref="A62:D64">+A37</f>
        <v>Aurigen</v>
      </c>
      <c r="B62" s="21">
        <f t="shared" si="34"/>
        <v>21803</v>
      </c>
      <c r="C62" s="21">
        <f t="shared" si="34"/>
        <v>0</v>
      </c>
      <c r="D62" s="21">
        <f t="shared" si="34"/>
        <v>0</v>
      </c>
      <c r="E62" s="22">
        <f aca="true" t="shared" si="35" ref="E62:E74">+D62+C62+B62</f>
        <v>21803</v>
      </c>
      <c r="F62" s="21">
        <f aca="true" t="shared" si="36" ref="F62:H65">+F11</f>
        <v>5465</v>
      </c>
      <c r="G62" s="21">
        <f t="shared" si="36"/>
        <v>153</v>
      </c>
      <c r="H62" s="21">
        <f t="shared" si="36"/>
        <v>0</v>
      </c>
      <c r="I62" s="22">
        <f aca="true" t="shared" si="37" ref="I62:I74">+H62+G62+F62</f>
        <v>5618</v>
      </c>
      <c r="J62" s="21">
        <f aca="true" t="shared" si="38" ref="J62:L63">+F37</f>
        <v>25160</v>
      </c>
      <c r="K62" s="21">
        <f t="shared" si="38"/>
        <v>0</v>
      </c>
      <c r="L62" s="21">
        <f t="shared" si="38"/>
        <v>0</v>
      </c>
      <c r="M62" s="23">
        <f aca="true" t="shared" si="39" ref="M62:M74">+L62+K62+J62</f>
        <v>25160</v>
      </c>
    </row>
    <row r="63" spans="1:13" s="52" customFormat="1" ht="15.75" customHeight="1">
      <c r="A63" s="20" t="str">
        <f t="shared" si="34"/>
        <v>AXA Equitable</v>
      </c>
      <c r="B63" s="21">
        <f t="shared" si="34"/>
        <v>0</v>
      </c>
      <c r="C63" s="21">
        <f t="shared" si="34"/>
        <v>0</v>
      </c>
      <c r="D63" s="21">
        <f t="shared" si="34"/>
        <v>2444.666001994018</v>
      </c>
      <c r="E63" s="22">
        <f>+D63+C63+B63</f>
        <v>2444.666001994018</v>
      </c>
      <c r="F63" s="21">
        <f t="shared" si="36"/>
        <v>0</v>
      </c>
      <c r="G63" s="21">
        <f t="shared" si="36"/>
        <v>0</v>
      </c>
      <c r="H63" s="21">
        <f t="shared" si="36"/>
        <v>252.2686303447501</v>
      </c>
      <c r="I63" s="22">
        <f>+H63+G63+F63</f>
        <v>252.2686303447501</v>
      </c>
      <c r="J63" s="21">
        <f t="shared" si="38"/>
        <v>0</v>
      </c>
      <c r="K63" s="21">
        <f t="shared" si="38"/>
        <v>0</v>
      </c>
      <c r="L63" s="21">
        <f t="shared" si="38"/>
        <v>2504.3023546774384</v>
      </c>
      <c r="M63" s="23">
        <f>+L63+K63+J63</f>
        <v>2504.3023546774384</v>
      </c>
    </row>
    <row r="64" spans="1:13" s="52" customFormat="1" ht="15.75" customHeight="1">
      <c r="A64" s="20" t="str">
        <f t="shared" si="34"/>
        <v>Berkshire Hathaway Group (Sun)</v>
      </c>
      <c r="B64" s="21">
        <f t="shared" si="34"/>
        <v>0</v>
      </c>
      <c r="C64" s="21">
        <f t="shared" si="34"/>
        <v>0</v>
      </c>
      <c r="D64" s="21">
        <f t="shared" si="34"/>
        <v>15446</v>
      </c>
      <c r="E64" s="22">
        <f>+D64+C64+B64</f>
        <v>15446</v>
      </c>
      <c r="F64" s="21">
        <f t="shared" si="36"/>
        <v>0</v>
      </c>
      <c r="G64" s="21">
        <f t="shared" si="36"/>
        <v>0</v>
      </c>
      <c r="H64" s="21">
        <f t="shared" si="36"/>
        <v>693</v>
      </c>
      <c r="I64" s="22">
        <f>+H64+G64+F64</f>
        <v>693</v>
      </c>
      <c r="J64" s="21">
        <f>+F39</f>
        <v>0</v>
      </c>
      <c r="K64" s="21">
        <f>+G39</f>
        <v>0</v>
      </c>
      <c r="L64" s="21">
        <f>+H39</f>
        <v>14106</v>
      </c>
      <c r="M64" s="23">
        <f>+L64+K64+J64</f>
        <v>14106</v>
      </c>
    </row>
    <row r="65" spans="1:13" s="52" customFormat="1" ht="15.75" customHeight="1">
      <c r="A65" s="20" t="str">
        <f>+A40</f>
        <v>Canada Life</v>
      </c>
      <c r="B65" s="21">
        <f aca="true" t="shared" si="40" ref="A65:D67">+B40</f>
        <v>1390</v>
      </c>
      <c r="C65" s="21">
        <f t="shared" si="40"/>
        <v>0</v>
      </c>
      <c r="D65" s="21">
        <f t="shared" si="40"/>
        <v>0</v>
      </c>
      <c r="E65" s="22">
        <f t="shared" si="35"/>
        <v>1390</v>
      </c>
      <c r="F65" s="21">
        <f t="shared" si="36"/>
        <v>0</v>
      </c>
      <c r="G65" s="21">
        <f aca="true" t="shared" si="41" ref="F65:H67">+G14</f>
        <v>0</v>
      </c>
      <c r="H65" s="21">
        <f t="shared" si="41"/>
        <v>0</v>
      </c>
      <c r="I65" s="22">
        <f t="shared" si="37"/>
        <v>0</v>
      </c>
      <c r="J65" s="21">
        <f aca="true" t="shared" si="42" ref="J65:L70">+F40</f>
        <v>19</v>
      </c>
      <c r="K65" s="21">
        <f t="shared" si="42"/>
        <v>0</v>
      </c>
      <c r="L65" s="21">
        <f t="shared" si="42"/>
        <v>0</v>
      </c>
      <c r="M65" s="23">
        <f t="shared" si="39"/>
        <v>19</v>
      </c>
    </row>
    <row r="66" spans="1:13" s="52" customFormat="1" ht="15.75" customHeight="1">
      <c r="A66" s="20" t="str">
        <f t="shared" si="40"/>
        <v>Employers Re Corp.</v>
      </c>
      <c r="B66" s="21">
        <f t="shared" si="40"/>
        <v>56926</v>
      </c>
      <c r="C66" s="21">
        <f t="shared" si="40"/>
        <v>0</v>
      </c>
      <c r="D66" s="21">
        <f t="shared" si="40"/>
        <v>0</v>
      </c>
      <c r="E66" s="22">
        <f t="shared" si="35"/>
        <v>56926</v>
      </c>
      <c r="F66" s="92">
        <f t="shared" si="41"/>
        <v>0</v>
      </c>
      <c r="G66" s="92">
        <f t="shared" si="41"/>
        <v>0</v>
      </c>
      <c r="H66" s="92">
        <f t="shared" si="41"/>
        <v>0</v>
      </c>
      <c r="I66" s="93">
        <f t="shared" si="37"/>
        <v>0</v>
      </c>
      <c r="J66" s="92">
        <f t="shared" si="42"/>
        <v>51581</v>
      </c>
      <c r="K66" s="92">
        <f t="shared" si="42"/>
        <v>0</v>
      </c>
      <c r="L66" s="92">
        <f t="shared" si="42"/>
        <v>0</v>
      </c>
      <c r="M66" s="23">
        <f t="shared" si="39"/>
        <v>51581</v>
      </c>
    </row>
    <row r="67" spans="1:13" s="52" customFormat="1" ht="15.75" customHeight="1">
      <c r="A67" s="20" t="str">
        <f t="shared" si="40"/>
        <v>General Re Life</v>
      </c>
      <c r="B67" s="21">
        <f t="shared" si="40"/>
        <v>161</v>
      </c>
      <c r="C67" s="21">
        <f t="shared" si="40"/>
        <v>0</v>
      </c>
      <c r="D67" s="21">
        <f t="shared" si="40"/>
        <v>0</v>
      </c>
      <c r="E67" s="22">
        <f t="shared" si="35"/>
        <v>161</v>
      </c>
      <c r="F67" s="21">
        <f t="shared" si="41"/>
        <v>0</v>
      </c>
      <c r="G67" s="21">
        <f t="shared" si="41"/>
        <v>0</v>
      </c>
      <c r="H67" s="21">
        <f t="shared" si="41"/>
        <v>0</v>
      </c>
      <c r="I67" s="22">
        <f t="shared" si="37"/>
        <v>0</v>
      </c>
      <c r="J67" s="21">
        <f t="shared" si="42"/>
        <v>154</v>
      </c>
      <c r="K67" s="21">
        <f t="shared" si="42"/>
        <v>0</v>
      </c>
      <c r="L67" s="21">
        <f t="shared" si="42"/>
        <v>0</v>
      </c>
      <c r="M67" s="23">
        <f t="shared" si="39"/>
        <v>154</v>
      </c>
    </row>
    <row r="68" spans="1:13" s="52" customFormat="1" ht="15.75" customHeight="1">
      <c r="A68" s="20" t="str">
        <f aca="true" t="shared" si="43" ref="A68:D71">+A43</f>
        <v>Manufacturers Life</v>
      </c>
      <c r="B68" s="21">
        <f t="shared" si="43"/>
        <v>0</v>
      </c>
      <c r="C68" s="21">
        <f t="shared" si="43"/>
        <v>0</v>
      </c>
      <c r="D68" s="21">
        <f t="shared" si="43"/>
        <v>9494.516450648056</v>
      </c>
      <c r="E68" s="22">
        <f t="shared" si="35"/>
        <v>9494.516450648056</v>
      </c>
      <c r="F68" s="21" t="s">
        <v>79</v>
      </c>
      <c r="G68" s="21"/>
      <c r="H68" s="21"/>
      <c r="I68" s="22"/>
      <c r="J68" s="21" t="s">
        <v>79</v>
      </c>
      <c r="K68" s="21"/>
      <c r="L68" s="21"/>
      <c r="M68" s="22"/>
    </row>
    <row r="69" spans="1:13" s="52" customFormat="1" ht="15.75" customHeight="1">
      <c r="A69" s="20" t="str">
        <f t="shared" si="43"/>
        <v>Munich Re (Canada)</v>
      </c>
      <c r="B69" s="21">
        <f t="shared" si="43"/>
        <v>432593</v>
      </c>
      <c r="C69" s="21">
        <f t="shared" si="43"/>
        <v>0</v>
      </c>
      <c r="D69" s="21">
        <f t="shared" si="43"/>
        <v>0</v>
      </c>
      <c r="E69" s="22">
        <f t="shared" si="35"/>
        <v>432593</v>
      </c>
      <c r="F69" s="21">
        <f aca="true" t="shared" si="44" ref="F69:H71">+F18</f>
        <v>48131</v>
      </c>
      <c r="G69" s="21">
        <f t="shared" si="44"/>
        <v>56117</v>
      </c>
      <c r="H69" s="21">
        <f t="shared" si="44"/>
        <v>0</v>
      </c>
      <c r="I69" s="22">
        <f t="shared" si="37"/>
        <v>104248</v>
      </c>
      <c r="J69" s="21">
        <f t="shared" si="42"/>
        <v>452097</v>
      </c>
      <c r="K69" s="21">
        <f t="shared" si="42"/>
        <v>56117</v>
      </c>
      <c r="L69" s="21">
        <f t="shared" si="42"/>
        <v>0</v>
      </c>
      <c r="M69" s="23">
        <f t="shared" si="39"/>
        <v>508214</v>
      </c>
    </row>
    <row r="70" spans="1:13" s="52" customFormat="1" ht="15.75" customHeight="1">
      <c r="A70" s="20" t="str">
        <f t="shared" si="43"/>
        <v>Optimum Re (Canada)</v>
      </c>
      <c r="B70" s="21">
        <f t="shared" si="43"/>
        <v>33285</v>
      </c>
      <c r="C70" s="21">
        <f t="shared" si="43"/>
        <v>397</v>
      </c>
      <c r="D70" s="21">
        <f t="shared" si="43"/>
        <v>0</v>
      </c>
      <c r="E70" s="22">
        <f t="shared" si="35"/>
        <v>33682</v>
      </c>
      <c r="F70" s="21">
        <f t="shared" si="44"/>
        <v>5791</v>
      </c>
      <c r="G70" s="21">
        <f t="shared" si="44"/>
        <v>0</v>
      </c>
      <c r="H70" s="21">
        <f t="shared" si="44"/>
        <v>0</v>
      </c>
      <c r="I70" s="22">
        <f t="shared" si="37"/>
        <v>5791</v>
      </c>
      <c r="J70" s="21">
        <f t="shared" si="42"/>
        <v>36878</v>
      </c>
      <c r="K70" s="21">
        <f t="shared" si="42"/>
        <v>342</v>
      </c>
      <c r="L70" s="21">
        <f t="shared" si="42"/>
        <v>0</v>
      </c>
      <c r="M70" s="23">
        <f t="shared" si="39"/>
        <v>37220</v>
      </c>
    </row>
    <row r="71" spans="1:13" s="52" customFormat="1" ht="15.75" customHeight="1">
      <c r="A71" s="20" t="str">
        <f t="shared" si="43"/>
        <v>Pacific Life</v>
      </c>
      <c r="B71" s="21">
        <f t="shared" si="43"/>
        <v>0</v>
      </c>
      <c r="C71" s="21">
        <f t="shared" si="43"/>
        <v>0</v>
      </c>
      <c r="D71" s="21">
        <f t="shared" si="43"/>
        <v>274.1774675972084</v>
      </c>
      <c r="E71" s="22">
        <f>+D71+C71+B71</f>
        <v>274.1774675972084</v>
      </c>
      <c r="F71" s="21">
        <f t="shared" si="44"/>
        <v>0</v>
      </c>
      <c r="G71" s="21">
        <f t="shared" si="44"/>
        <v>0</v>
      </c>
      <c r="H71" s="21">
        <f t="shared" si="44"/>
        <v>465</v>
      </c>
      <c r="I71" s="22">
        <f>+H71+G71+F71</f>
        <v>465</v>
      </c>
      <c r="J71" s="21">
        <f aca="true" t="shared" si="45" ref="J71:L74">+F46</f>
        <v>0</v>
      </c>
      <c r="K71" s="21">
        <f t="shared" si="45"/>
        <v>0</v>
      </c>
      <c r="L71" s="21">
        <f t="shared" si="45"/>
        <v>9048</v>
      </c>
      <c r="M71" s="23">
        <f>+L71+K71+J71</f>
        <v>9048</v>
      </c>
    </row>
    <row r="72" spans="1:13" s="52" customFormat="1" ht="15.75" customHeight="1">
      <c r="A72" s="20" t="str">
        <f aca="true" t="shared" si="46" ref="A72:D74">+A47</f>
        <v>RGA Re (Canada)</v>
      </c>
      <c r="B72" s="21">
        <f t="shared" si="46"/>
        <v>313908</v>
      </c>
      <c r="C72" s="21">
        <f t="shared" si="46"/>
        <v>0</v>
      </c>
      <c r="D72" s="21">
        <f t="shared" si="46"/>
        <v>2984</v>
      </c>
      <c r="E72" s="22">
        <f t="shared" si="35"/>
        <v>316892</v>
      </c>
      <c r="F72" s="21">
        <f aca="true" t="shared" si="47" ref="F72:H74">+F21</f>
        <v>50349</v>
      </c>
      <c r="G72" s="21">
        <f t="shared" si="47"/>
        <v>0</v>
      </c>
      <c r="H72" s="21">
        <f t="shared" si="47"/>
        <v>0</v>
      </c>
      <c r="I72" s="22">
        <f t="shared" si="37"/>
        <v>50349</v>
      </c>
      <c r="J72" s="21">
        <f t="shared" si="45"/>
        <v>342969</v>
      </c>
      <c r="K72" s="21">
        <f t="shared" si="45"/>
        <v>0</v>
      </c>
      <c r="L72" s="21">
        <f t="shared" si="45"/>
        <v>2891</v>
      </c>
      <c r="M72" s="23">
        <f t="shared" si="39"/>
        <v>345860</v>
      </c>
    </row>
    <row r="73" spans="1:13" s="52" customFormat="1" ht="15.75" customHeight="1">
      <c r="A73" s="20" t="str">
        <f t="shared" si="46"/>
        <v>SCOR Global Life (Canada)</v>
      </c>
      <c r="B73" s="21">
        <f t="shared" si="46"/>
        <v>29721</v>
      </c>
      <c r="C73" s="21">
        <f t="shared" si="46"/>
        <v>0</v>
      </c>
      <c r="D73" s="21">
        <f t="shared" si="46"/>
        <v>0</v>
      </c>
      <c r="E73" s="21">
        <f>+E48</f>
        <v>29721</v>
      </c>
      <c r="F73" s="28">
        <f t="shared" si="47"/>
        <v>10814</v>
      </c>
      <c r="G73" s="21">
        <f t="shared" si="47"/>
        <v>0</v>
      </c>
      <c r="H73" s="21">
        <f t="shared" si="47"/>
        <v>0</v>
      </c>
      <c r="I73" s="22">
        <f t="shared" si="37"/>
        <v>10814</v>
      </c>
      <c r="J73" s="21">
        <f t="shared" si="45"/>
        <v>38477</v>
      </c>
      <c r="K73" s="21">
        <f t="shared" si="45"/>
        <v>0</v>
      </c>
      <c r="L73" s="21">
        <f t="shared" si="45"/>
        <v>0</v>
      </c>
      <c r="M73" s="23">
        <f t="shared" si="39"/>
        <v>38477</v>
      </c>
    </row>
    <row r="74" spans="1:13" s="52" customFormat="1" ht="15.75" customHeight="1" thickBot="1">
      <c r="A74" s="20" t="str">
        <f t="shared" si="46"/>
        <v>Swiss Re </v>
      </c>
      <c r="B74" s="21">
        <f t="shared" si="46"/>
        <v>353227</v>
      </c>
      <c r="C74" s="21">
        <f t="shared" si="46"/>
        <v>0</v>
      </c>
      <c r="D74" s="21">
        <f t="shared" si="46"/>
        <v>0</v>
      </c>
      <c r="E74" s="22">
        <f t="shared" si="35"/>
        <v>353227</v>
      </c>
      <c r="F74" s="21">
        <f t="shared" si="47"/>
        <v>33762</v>
      </c>
      <c r="G74" s="21">
        <f t="shared" si="47"/>
        <v>0</v>
      </c>
      <c r="H74" s="21">
        <f t="shared" si="47"/>
        <v>0</v>
      </c>
      <c r="I74" s="22">
        <f t="shared" si="37"/>
        <v>33762</v>
      </c>
      <c r="J74" s="21">
        <f t="shared" si="45"/>
        <v>361047</v>
      </c>
      <c r="K74" s="21">
        <f t="shared" si="45"/>
        <v>0</v>
      </c>
      <c r="L74" s="21">
        <f t="shared" si="45"/>
        <v>0</v>
      </c>
      <c r="M74" s="23">
        <f t="shared" si="39"/>
        <v>361047</v>
      </c>
    </row>
    <row r="75" spans="1:13" ht="15.75" customHeight="1" thickBot="1">
      <c r="A75" s="6" t="s">
        <v>12</v>
      </c>
      <c r="B75" s="7">
        <f aca="true" t="shared" si="48" ref="B75:M75">SUM(B62:B74)</f>
        <v>1243014</v>
      </c>
      <c r="C75" s="7">
        <f t="shared" si="48"/>
        <v>397</v>
      </c>
      <c r="D75" s="7">
        <f t="shared" si="48"/>
        <v>30643.359920239283</v>
      </c>
      <c r="E75" s="8">
        <f t="shared" si="48"/>
        <v>1274054.3599202393</v>
      </c>
      <c r="F75" s="7">
        <f t="shared" si="48"/>
        <v>154312</v>
      </c>
      <c r="G75" s="7">
        <f t="shared" si="48"/>
        <v>56270</v>
      </c>
      <c r="H75" s="7">
        <f t="shared" si="48"/>
        <v>1410.2686303447501</v>
      </c>
      <c r="I75" s="7">
        <f t="shared" si="48"/>
        <v>211992.26863034477</v>
      </c>
      <c r="J75" s="14">
        <f t="shared" si="48"/>
        <v>1308382</v>
      </c>
      <c r="K75" s="7">
        <f t="shared" si="48"/>
        <v>56459</v>
      </c>
      <c r="L75" s="7">
        <f t="shared" si="48"/>
        <v>28549.30235467744</v>
      </c>
      <c r="M75" s="15">
        <f t="shared" si="48"/>
        <v>1393390.3023546776</v>
      </c>
    </row>
    <row r="76" spans="1:21" ht="15.75" customHeight="1">
      <c r="A76" s="2" t="s">
        <v>20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"/>
      <c r="R76" s="5"/>
      <c r="S76" s="5"/>
      <c r="T76" s="5"/>
      <c r="U76" s="5"/>
    </row>
    <row r="77" spans="1:21" ht="15.75" customHeight="1">
      <c r="A77" s="2" t="str">
        <f>+A52</f>
        <v>Canadian Exchange Rate Used: 2010 = 1.003 and 2011 = 0.979115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</sheetData>
  <sheetProtection/>
  <mergeCells count="2">
    <mergeCell ref="J7:M7"/>
    <mergeCell ref="J33:M33"/>
  </mergeCells>
  <printOptions/>
  <pageMargins left="0.75" right="0.75" top="1" bottom="1" header="0.5" footer="0.5"/>
  <pageSetup fitToHeight="3" horizontalDpi="600" verticalDpi="600" orientation="landscape" scale="53" r:id="rId1"/>
  <rowBreaks count="1" manualBreakCount="1">
    <brk id="5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B3" sqref="B3"/>
    </sheetView>
  </sheetViews>
  <sheetFormatPr defaultColWidth="9.140625" defaultRowHeight="15.75" customHeight="1"/>
  <cols>
    <col min="1" max="1" width="33.140625" style="0" customWidth="1"/>
    <col min="2" max="2" width="11.28125" style="0" bestFit="1" customWidth="1"/>
    <col min="3" max="3" width="9.7109375" style="0" customWidth="1"/>
    <col min="5" max="5" width="10.140625" style="0" customWidth="1"/>
    <col min="6" max="6" width="9.7109375" style="0" customWidth="1"/>
    <col min="7" max="7" width="10.00390625" style="0" customWidth="1"/>
    <col min="8" max="8" width="12.28125" style="0" customWidth="1"/>
    <col min="9" max="9" width="9.8515625" style="0" customWidth="1"/>
    <col min="10" max="10" width="12.28125" style="0" customWidth="1"/>
    <col min="12" max="12" width="10.7109375" style="0" customWidth="1"/>
    <col min="15" max="15" width="9.8515625" style="0" customWidth="1"/>
    <col min="21" max="21" width="11.28125" style="0" customWidth="1"/>
    <col min="22" max="23" width="9.7109375" style="0" bestFit="1" customWidth="1"/>
  </cols>
  <sheetData>
    <row r="1" spans="1:23" ht="15.75" customHeight="1">
      <c r="A1" s="1" t="s">
        <v>15</v>
      </c>
      <c r="B1" s="51">
        <f>+canord!B28</f>
        <v>41029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"/>
      <c r="B3" s="2" t="s">
        <v>71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8" ht="15.75" customHeight="1">
      <c r="A5" s="30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74"/>
    </row>
    <row r="6" spans="1:18" ht="15.75" customHeight="1">
      <c r="A6" s="37"/>
      <c r="B6" s="34"/>
      <c r="C6" s="34"/>
      <c r="D6" s="34" t="s">
        <v>63</v>
      </c>
      <c r="E6" s="34"/>
      <c r="F6" s="34"/>
      <c r="G6" s="34"/>
      <c r="H6" s="34"/>
      <c r="I6" s="34"/>
      <c r="J6" s="35"/>
      <c r="K6" s="34"/>
      <c r="L6" s="34" t="s">
        <v>45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v>2010</v>
      </c>
      <c r="D7" s="34"/>
      <c r="E7" s="38"/>
      <c r="F7" s="34"/>
      <c r="G7" s="34">
        <v>2011</v>
      </c>
      <c r="H7" s="34"/>
      <c r="I7" s="34"/>
      <c r="J7" s="39" t="s">
        <v>6</v>
      </c>
      <c r="K7" s="34"/>
      <c r="L7" s="34">
        <f>+C7</f>
        <v>2010</v>
      </c>
      <c r="M7" s="34"/>
      <c r="N7" s="38"/>
      <c r="O7" s="34"/>
      <c r="P7" s="34">
        <f>+G7</f>
        <v>2011</v>
      </c>
      <c r="Q7" s="34"/>
      <c r="R7" s="49"/>
    </row>
    <row r="8" spans="1:18" ht="15.75" customHeight="1" thickBot="1">
      <c r="A8" s="40" t="s">
        <v>1</v>
      </c>
      <c r="B8" s="43" t="s">
        <v>55</v>
      </c>
      <c r="C8" s="43" t="s">
        <v>54</v>
      </c>
      <c r="D8" s="43" t="s">
        <v>40</v>
      </c>
      <c r="E8" s="44" t="s">
        <v>5</v>
      </c>
      <c r="F8" s="43" t="s">
        <v>55</v>
      </c>
      <c r="G8" s="43" t="s">
        <v>54</v>
      </c>
      <c r="H8" s="43" t="s">
        <v>40</v>
      </c>
      <c r="I8" s="43" t="s">
        <v>5</v>
      </c>
      <c r="J8" s="45" t="s">
        <v>7</v>
      </c>
      <c r="K8" s="43" t="s">
        <v>55</v>
      </c>
      <c r="L8" s="43" t="s">
        <v>54</v>
      </c>
      <c r="M8" s="43" t="s">
        <v>40</v>
      </c>
      <c r="N8" s="44" t="s">
        <v>5</v>
      </c>
      <c r="O8" s="43" t="s">
        <v>55</v>
      </c>
      <c r="P8" s="43" t="s">
        <v>54</v>
      </c>
      <c r="Q8" s="43" t="s">
        <v>40</v>
      </c>
      <c r="R8" s="50" t="s">
        <v>5</v>
      </c>
    </row>
    <row r="9" spans="1:18" ht="15.75" customHeight="1" thickTop="1">
      <c r="A9" s="20"/>
      <c r="B9" s="53"/>
      <c r="C9" s="53"/>
      <c r="D9" s="53"/>
      <c r="E9" s="53"/>
      <c r="F9" s="81"/>
      <c r="G9" s="53"/>
      <c r="H9" s="53"/>
      <c r="I9" s="53"/>
      <c r="J9" s="62"/>
      <c r="K9" s="53"/>
      <c r="L9" s="53"/>
      <c r="M9" s="53"/>
      <c r="N9" s="54"/>
      <c r="O9" s="53"/>
      <c r="P9" s="53"/>
      <c r="Q9" s="53"/>
      <c r="R9" s="65"/>
    </row>
    <row r="10" spans="1:18" ht="15.75" customHeight="1">
      <c r="A10" s="20" t="s">
        <v>58</v>
      </c>
      <c r="B10" s="90">
        <v>0</v>
      </c>
      <c r="C10" s="91">
        <v>0</v>
      </c>
      <c r="D10" s="91">
        <v>0</v>
      </c>
      <c r="E10" s="21">
        <f>+C10+B10+D10</f>
        <v>0</v>
      </c>
      <c r="F10" s="90">
        <v>0</v>
      </c>
      <c r="G10" s="91">
        <v>0</v>
      </c>
      <c r="H10" s="91">
        <v>0</v>
      </c>
      <c r="I10" s="21">
        <f>+G10+F10+H10</f>
        <v>0</v>
      </c>
      <c r="J10" s="24">
        <f aca="true" t="shared" si="0" ref="J10:J15">IF(+E10&gt;0,(+I10-E10)/E10,0)</f>
        <v>0</v>
      </c>
      <c r="K10" s="25">
        <f>IF(B$24&gt;0,B10/B$24,0)</f>
        <v>0</v>
      </c>
      <c r="L10" s="25">
        <f>IF(C$24&gt;0,C10/C$24,0)</f>
        <v>0</v>
      </c>
      <c r="M10" s="25">
        <f>+D10/$D$24</f>
        <v>0</v>
      </c>
      <c r="N10" s="26">
        <f>+E10/$E$24</f>
        <v>0</v>
      </c>
      <c r="O10" s="25">
        <f>+F10/$F$24</f>
        <v>0</v>
      </c>
      <c r="P10" s="25">
        <f>IF(G$24&gt;0,G10/G$24,0)</f>
        <v>0</v>
      </c>
      <c r="Q10" s="25">
        <f>+H10/$H$24</f>
        <v>0</v>
      </c>
      <c r="R10" s="29">
        <f>+I10/$I$24</f>
        <v>0</v>
      </c>
    </row>
    <row r="11" spans="1:23" s="52" customFormat="1" ht="15.75" customHeight="1">
      <c r="A11" s="20" t="s">
        <v>29</v>
      </c>
      <c r="B11" s="96">
        <v>0</v>
      </c>
      <c r="C11" s="95">
        <v>0</v>
      </c>
      <c r="D11" s="95">
        <v>0</v>
      </c>
      <c r="E11" s="21">
        <f>+C11+B11+D11</f>
        <v>0</v>
      </c>
      <c r="F11" s="90">
        <v>0</v>
      </c>
      <c r="G11" s="91">
        <v>0</v>
      </c>
      <c r="H11" s="91">
        <v>0</v>
      </c>
      <c r="I11" s="21">
        <f>+G11+F11+H11</f>
        <v>0</v>
      </c>
      <c r="J11" s="24">
        <v>0</v>
      </c>
      <c r="K11" s="25">
        <v>0</v>
      </c>
      <c r="L11" s="25">
        <v>0</v>
      </c>
      <c r="M11" s="25">
        <v>0</v>
      </c>
      <c r="N11" s="26">
        <v>0</v>
      </c>
      <c r="O11" s="25">
        <v>0</v>
      </c>
      <c r="P11" s="25">
        <v>0</v>
      </c>
      <c r="Q11" s="25">
        <v>0</v>
      </c>
      <c r="R11" s="29">
        <v>0</v>
      </c>
      <c r="S11"/>
      <c r="T11"/>
      <c r="U11"/>
      <c r="V11"/>
      <c r="W11"/>
    </row>
    <row r="12" spans="1:23" s="52" customFormat="1" ht="15.75" customHeight="1">
      <c r="A12" s="20" t="s">
        <v>48</v>
      </c>
      <c r="B12" s="90">
        <v>0</v>
      </c>
      <c r="C12" s="91">
        <v>0</v>
      </c>
      <c r="D12" s="91">
        <v>0</v>
      </c>
      <c r="E12" s="21">
        <f aca="true" t="shared" si="1" ref="E12:E23">+C12+B12+D12</f>
        <v>0</v>
      </c>
      <c r="F12" s="90">
        <v>0</v>
      </c>
      <c r="G12" s="91">
        <v>0</v>
      </c>
      <c r="H12" s="91">
        <v>0</v>
      </c>
      <c r="I12" s="21">
        <f aca="true" t="shared" si="2" ref="I12:I23">+G12+F12+H12</f>
        <v>0</v>
      </c>
      <c r="J12" s="24">
        <f t="shared" si="0"/>
        <v>0</v>
      </c>
      <c r="K12" s="25">
        <f aca="true" t="shared" si="3" ref="K12:K23">IF(B$24&gt;0,B12/B$24,0)</f>
        <v>0</v>
      </c>
      <c r="L12" s="25">
        <f aca="true" t="shared" si="4" ref="L12:L23">IF(C$24&gt;0,C12/C$24,0)</f>
        <v>0</v>
      </c>
      <c r="M12" s="25">
        <f aca="true" t="shared" si="5" ref="M12:M23">+D12/$D$24</f>
        <v>0</v>
      </c>
      <c r="N12" s="26">
        <f aca="true" t="shared" si="6" ref="N12:N23">+E12/$E$24</f>
        <v>0</v>
      </c>
      <c r="O12" s="25">
        <f aca="true" t="shared" si="7" ref="O12:O23">+F12/$F$24</f>
        <v>0</v>
      </c>
      <c r="P12" s="25">
        <f aca="true" t="shared" si="8" ref="P12:P23">IF(G$24&gt;0,G12/G$24,0)</f>
        <v>0</v>
      </c>
      <c r="Q12" s="25">
        <f aca="true" t="shared" si="9" ref="Q12:Q23">+H12/$H$24</f>
        <v>0</v>
      </c>
      <c r="R12" s="29">
        <f aca="true" t="shared" si="10" ref="R12:R23">+I12/$I$24</f>
        <v>0</v>
      </c>
      <c r="S12"/>
      <c r="T12"/>
      <c r="U12"/>
      <c r="V12"/>
      <c r="W12"/>
    </row>
    <row r="13" spans="1:23" s="52" customFormat="1" ht="15.75" customHeight="1">
      <c r="A13" s="20" t="s">
        <v>34</v>
      </c>
      <c r="B13" s="96" t="s">
        <v>61</v>
      </c>
      <c r="C13" s="95" t="s">
        <v>61</v>
      </c>
      <c r="D13" s="95" t="s">
        <v>61</v>
      </c>
      <c r="E13" s="92" t="s">
        <v>61</v>
      </c>
      <c r="F13" s="96" t="s">
        <v>61</v>
      </c>
      <c r="G13" s="95" t="s">
        <v>61</v>
      </c>
      <c r="H13" s="95" t="s">
        <v>61</v>
      </c>
      <c r="I13" s="92" t="s">
        <v>61</v>
      </c>
      <c r="J13" s="24">
        <v>0</v>
      </c>
      <c r="K13" s="25">
        <v>0</v>
      </c>
      <c r="L13" s="25">
        <v>0</v>
      </c>
      <c r="M13" s="25">
        <v>0</v>
      </c>
      <c r="N13" s="26">
        <v>0</v>
      </c>
      <c r="O13" s="25">
        <v>0</v>
      </c>
      <c r="P13" s="25">
        <v>0</v>
      </c>
      <c r="Q13" s="25">
        <v>0</v>
      </c>
      <c r="R13" s="29">
        <v>0</v>
      </c>
      <c r="S13"/>
      <c r="T13"/>
      <c r="U13"/>
      <c r="V13"/>
      <c r="W13"/>
    </row>
    <row r="14" spans="1:23" s="52" customFormat="1" ht="15.75" customHeight="1">
      <c r="A14" s="20" t="s">
        <v>56</v>
      </c>
      <c r="B14" s="90">
        <v>2158</v>
      </c>
      <c r="C14" s="91">
        <v>6352</v>
      </c>
      <c r="D14" s="91">
        <v>0</v>
      </c>
      <c r="E14" s="21">
        <f t="shared" si="1"/>
        <v>8510</v>
      </c>
      <c r="F14" s="90">
        <v>841</v>
      </c>
      <c r="G14" s="91">
        <v>0</v>
      </c>
      <c r="H14" s="91">
        <v>0</v>
      </c>
      <c r="I14" s="21">
        <f t="shared" si="2"/>
        <v>841</v>
      </c>
      <c r="J14" s="24">
        <f t="shared" si="0"/>
        <v>-0.9011750881316098</v>
      </c>
      <c r="K14" s="25">
        <f t="shared" si="3"/>
        <v>0.014843244879149299</v>
      </c>
      <c r="L14" s="25">
        <f t="shared" si="4"/>
        <v>1</v>
      </c>
      <c r="M14" s="25">
        <f t="shared" si="5"/>
        <v>0</v>
      </c>
      <c r="N14" s="26">
        <f t="shared" si="6"/>
        <v>0.05605912887670944</v>
      </c>
      <c r="O14" s="25">
        <f t="shared" si="7"/>
        <v>0.0057904158633985126</v>
      </c>
      <c r="P14" s="25">
        <f t="shared" si="8"/>
        <v>0</v>
      </c>
      <c r="Q14" s="25">
        <f t="shared" si="9"/>
        <v>0</v>
      </c>
      <c r="R14" s="29">
        <f t="shared" si="10"/>
        <v>0.005789817906440398</v>
      </c>
      <c r="S14"/>
      <c r="T14"/>
      <c r="U14"/>
      <c r="V14"/>
      <c r="W14"/>
    </row>
    <row r="15" spans="1:23" s="52" customFormat="1" ht="15.75" customHeight="1">
      <c r="A15" s="20" t="s">
        <v>42</v>
      </c>
      <c r="B15" s="90">
        <v>6487</v>
      </c>
      <c r="C15" s="91">
        <v>0</v>
      </c>
      <c r="D15" s="91">
        <v>0</v>
      </c>
      <c r="E15" s="21">
        <f>+C15+B15+D15</f>
        <v>6487</v>
      </c>
      <c r="F15" s="90">
        <v>3869</v>
      </c>
      <c r="G15" s="91">
        <v>0</v>
      </c>
      <c r="H15" s="91">
        <v>0</v>
      </c>
      <c r="I15" s="21">
        <f>+G15+F15+H15</f>
        <v>3869</v>
      </c>
      <c r="J15" s="24">
        <f t="shared" si="0"/>
        <v>-0.4035763835363034</v>
      </c>
      <c r="K15" s="25">
        <f t="shared" si="3"/>
        <v>0.0446191517752741</v>
      </c>
      <c r="L15" s="25">
        <f t="shared" si="4"/>
        <v>0</v>
      </c>
      <c r="M15" s="25">
        <f t="shared" si="5"/>
        <v>0</v>
      </c>
      <c r="N15" s="26">
        <f t="shared" si="6"/>
        <v>0.04273273431530131</v>
      </c>
      <c r="O15" s="25">
        <f t="shared" si="7"/>
        <v>0.026638667033874967</v>
      </c>
      <c r="P15" s="25">
        <f t="shared" si="8"/>
        <v>0</v>
      </c>
      <c r="Q15" s="25">
        <f t="shared" si="9"/>
        <v>0</v>
      </c>
      <c r="R15" s="29">
        <f t="shared" si="10"/>
        <v>0.026635916147464803</v>
      </c>
      <c r="S15"/>
      <c r="T15"/>
      <c r="U15"/>
      <c r="V15"/>
      <c r="W15"/>
    </row>
    <row r="16" spans="1:23" s="52" customFormat="1" ht="15.75" customHeight="1">
      <c r="A16" s="20" t="s">
        <v>57</v>
      </c>
      <c r="B16" s="90">
        <v>0</v>
      </c>
      <c r="C16" s="91">
        <v>0</v>
      </c>
      <c r="D16" s="91">
        <v>0</v>
      </c>
      <c r="E16" s="21">
        <f>+C16+B16+D16</f>
        <v>0</v>
      </c>
      <c r="F16" s="90">
        <v>401</v>
      </c>
      <c r="G16" s="91">
        <v>0</v>
      </c>
      <c r="H16" s="91">
        <v>0</v>
      </c>
      <c r="I16" s="21">
        <f>+G16+F16+H16</f>
        <v>401</v>
      </c>
      <c r="J16" s="24">
        <f>IF(+E16&gt;0,(+I16-E16)/E16,0)</f>
        <v>0</v>
      </c>
      <c r="K16" s="25">
        <f t="shared" si="3"/>
        <v>0</v>
      </c>
      <c r="L16" s="25">
        <f t="shared" si="4"/>
        <v>0</v>
      </c>
      <c r="M16" s="25">
        <f t="shared" si="5"/>
        <v>0</v>
      </c>
      <c r="N16" s="26">
        <f t="shared" si="6"/>
        <v>0</v>
      </c>
      <c r="O16" s="25">
        <f t="shared" si="7"/>
        <v>0.0027609473974111814</v>
      </c>
      <c r="P16" s="25">
        <f t="shared" si="8"/>
        <v>0</v>
      </c>
      <c r="Q16" s="25">
        <f t="shared" si="9"/>
        <v>0</v>
      </c>
      <c r="R16" s="29">
        <f t="shared" si="10"/>
        <v>0.002760662283570273</v>
      </c>
      <c r="S16"/>
      <c r="T16"/>
      <c r="U16"/>
      <c r="V16"/>
      <c r="W16"/>
    </row>
    <row r="17" spans="1:23" s="52" customFormat="1" ht="15.75" customHeight="1">
      <c r="A17" s="20" t="s">
        <v>9</v>
      </c>
      <c r="B17" s="90">
        <v>0</v>
      </c>
      <c r="C17" s="91">
        <v>0</v>
      </c>
      <c r="D17" s="91">
        <v>66</v>
      </c>
      <c r="E17" s="21">
        <f t="shared" si="1"/>
        <v>66</v>
      </c>
      <c r="F17" s="28" t="s">
        <v>79</v>
      </c>
      <c r="G17" s="21"/>
      <c r="H17" s="21"/>
      <c r="I17" s="22"/>
      <c r="J17" s="24">
        <f aca="true" t="shared" si="11" ref="J17:J23">IF(+E17&gt;0,(+I17-E17)/E17,0)</f>
        <v>-1</v>
      </c>
      <c r="K17" s="25">
        <f t="shared" si="3"/>
        <v>0</v>
      </c>
      <c r="L17" s="25">
        <f t="shared" si="4"/>
        <v>0</v>
      </c>
      <c r="M17" s="25">
        <f t="shared" si="5"/>
        <v>1</v>
      </c>
      <c r="N17" s="26">
        <f t="shared" si="6"/>
        <v>0.00043477115227530237</v>
      </c>
      <c r="O17" s="25">
        <v>0</v>
      </c>
      <c r="P17" s="25">
        <f t="shared" si="8"/>
        <v>0</v>
      </c>
      <c r="Q17" s="25">
        <f t="shared" si="9"/>
        <v>0</v>
      </c>
      <c r="R17" s="29">
        <f t="shared" si="10"/>
        <v>0</v>
      </c>
      <c r="S17"/>
      <c r="T17"/>
      <c r="U17"/>
      <c r="V17"/>
      <c r="W17"/>
    </row>
    <row r="18" spans="1:23" s="52" customFormat="1" ht="15.75" customHeight="1">
      <c r="A18" s="20" t="s">
        <v>53</v>
      </c>
      <c r="B18" s="90">
        <v>13719</v>
      </c>
      <c r="C18" s="91">
        <v>0</v>
      </c>
      <c r="D18" s="91">
        <v>0</v>
      </c>
      <c r="E18" s="21">
        <f t="shared" si="1"/>
        <v>13719</v>
      </c>
      <c r="F18" s="90">
        <v>4964</v>
      </c>
      <c r="G18" s="91">
        <v>0</v>
      </c>
      <c r="H18" s="91">
        <v>0</v>
      </c>
      <c r="I18" s="21">
        <f t="shared" si="2"/>
        <v>4964</v>
      </c>
      <c r="J18" s="24">
        <f t="shared" si="11"/>
        <v>-0.6381660470879802</v>
      </c>
      <c r="K18" s="25">
        <f t="shared" si="3"/>
        <v>0.09436259337212662</v>
      </c>
      <c r="L18" s="25">
        <f t="shared" si="4"/>
        <v>0</v>
      </c>
      <c r="M18" s="25">
        <f t="shared" si="5"/>
        <v>0</v>
      </c>
      <c r="N18" s="26">
        <f t="shared" si="6"/>
        <v>0.09037311269795262</v>
      </c>
      <c r="O18" s="25">
        <f t="shared" si="7"/>
        <v>0.03417791242082071</v>
      </c>
      <c r="P18" s="25">
        <f t="shared" si="8"/>
        <v>0</v>
      </c>
      <c r="Q18" s="25">
        <f t="shared" si="9"/>
        <v>0</v>
      </c>
      <c r="R18" s="29">
        <f t="shared" si="10"/>
        <v>0.034174382981652957</v>
      </c>
      <c r="S18"/>
      <c r="T18"/>
      <c r="U18"/>
      <c r="V18"/>
      <c r="W18"/>
    </row>
    <row r="19" spans="1:23" s="52" customFormat="1" ht="15.75" customHeight="1">
      <c r="A19" s="20" t="s">
        <v>10</v>
      </c>
      <c r="B19" s="90">
        <v>5454</v>
      </c>
      <c r="C19" s="91">
        <v>0</v>
      </c>
      <c r="D19" s="91">
        <v>0</v>
      </c>
      <c r="E19" s="21">
        <f t="shared" si="1"/>
        <v>5454</v>
      </c>
      <c r="F19" s="90">
        <v>4889</v>
      </c>
      <c r="G19" s="91">
        <v>0</v>
      </c>
      <c r="H19" s="91">
        <v>0</v>
      </c>
      <c r="I19" s="21">
        <f t="shared" si="2"/>
        <v>4889</v>
      </c>
      <c r="J19" s="24">
        <f>IF(+E19&gt;0,(+I19-E19)/E19,0)</f>
        <v>-0.10359369270260359</v>
      </c>
      <c r="K19" s="25">
        <f t="shared" si="3"/>
        <v>0.037513928438776774</v>
      </c>
      <c r="L19" s="25">
        <f t="shared" si="4"/>
        <v>0</v>
      </c>
      <c r="M19" s="25">
        <f t="shared" si="5"/>
        <v>0</v>
      </c>
      <c r="N19" s="26">
        <f t="shared" si="6"/>
        <v>0.03592790703802271</v>
      </c>
      <c r="O19" s="25">
        <f t="shared" si="7"/>
        <v>0.03366152575048196</v>
      </c>
      <c r="P19" s="25">
        <f t="shared" si="8"/>
        <v>0</v>
      </c>
      <c r="Q19" s="25">
        <f t="shared" si="9"/>
        <v>0</v>
      </c>
      <c r="R19" s="29">
        <f t="shared" si="10"/>
        <v>0.03365804963684555</v>
      </c>
      <c r="S19"/>
      <c r="T19"/>
      <c r="U19"/>
      <c r="V19"/>
      <c r="W19"/>
    </row>
    <row r="20" spans="1:23" s="52" customFormat="1" ht="15.75" customHeight="1">
      <c r="A20" s="20" t="s">
        <v>35</v>
      </c>
      <c r="B20" s="90">
        <v>0</v>
      </c>
      <c r="C20" s="91">
        <v>0</v>
      </c>
      <c r="D20" s="91">
        <v>0</v>
      </c>
      <c r="E20" s="21">
        <f>+C20+B20+D20</f>
        <v>0</v>
      </c>
      <c r="F20" s="90">
        <v>0</v>
      </c>
      <c r="G20" s="91">
        <v>0</v>
      </c>
      <c r="H20" s="91">
        <v>15</v>
      </c>
      <c r="I20" s="21">
        <f>+G20+F20+H20</f>
        <v>15</v>
      </c>
      <c r="J20" s="24">
        <f>IF(+E20&gt;0,(+I20-E20)/E20,0)</f>
        <v>0</v>
      </c>
      <c r="K20" s="25">
        <f>IF(B$24&gt;0,B20/B$24,0)</f>
        <v>0</v>
      </c>
      <c r="L20" s="25">
        <f>IF(C$24&gt;0,C20/C$24,0)</f>
        <v>0</v>
      </c>
      <c r="M20" s="25">
        <f>+D20/$D$24</f>
        <v>0</v>
      </c>
      <c r="N20" s="26">
        <f>+E20/$E$24</f>
        <v>0</v>
      </c>
      <c r="O20" s="25">
        <f>+F20/$F$24</f>
        <v>0</v>
      </c>
      <c r="P20" s="25">
        <f>IF(G$24&gt;0,G20/G$24,0)</f>
        <v>0</v>
      </c>
      <c r="Q20" s="25">
        <f>+H20/$H$24</f>
        <v>1</v>
      </c>
      <c r="R20" s="29">
        <f>+I20/$I$24</f>
        <v>0.00010326666896148153</v>
      </c>
      <c r="S20"/>
      <c r="T20"/>
      <c r="U20"/>
      <c r="V20"/>
      <c r="W20"/>
    </row>
    <row r="21" spans="1:23" s="52" customFormat="1" ht="15.75" customHeight="1">
      <c r="A21" s="20" t="s">
        <v>38</v>
      </c>
      <c r="B21" s="90">
        <v>14951</v>
      </c>
      <c r="C21" s="91">
        <v>0</v>
      </c>
      <c r="D21" s="91">
        <v>0</v>
      </c>
      <c r="E21" s="21">
        <f>+C21+B21+D21</f>
        <v>14951</v>
      </c>
      <c r="F21" s="90">
        <v>1600</v>
      </c>
      <c r="G21" s="91">
        <v>0</v>
      </c>
      <c r="H21" s="91">
        <v>0</v>
      </c>
      <c r="I21" s="21">
        <f>+G21+F21+H21</f>
        <v>1600</v>
      </c>
      <c r="J21" s="24">
        <f>IF(+E21&gt;0,(+I21-E21)/E21,0)</f>
        <v>-0.8929837469065615</v>
      </c>
      <c r="K21" s="25">
        <f t="shared" si="3"/>
        <v>0.10283658674150194</v>
      </c>
      <c r="L21" s="25">
        <f t="shared" si="4"/>
        <v>0</v>
      </c>
      <c r="M21" s="25">
        <f t="shared" si="5"/>
        <v>0</v>
      </c>
      <c r="N21" s="26">
        <f t="shared" si="6"/>
        <v>0.09848884087375827</v>
      </c>
      <c r="O21" s="25">
        <f t="shared" si="7"/>
        <v>0.01101624896722666</v>
      </c>
      <c r="P21" s="25">
        <f t="shared" si="8"/>
        <v>0</v>
      </c>
      <c r="Q21" s="25">
        <f t="shared" si="9"/>
        <v>0</v>
      </c>
      <c r="R21" s="29">
        <f t="shared" si="10"/>
        <v>0.011015111355891364</v>
      </c>
      <c r="S21"/>
      <c r="T21"/>
      <c r="U21"/>
      <c r="V21"/>
      <c r="W21"/>
    </row>
    <row r="22" spans="1:23" s="52" customFormat="1" ht="15.75" customHeight="1">
      <c r="A22" s="20" t="s">
        <v>31</v>
      </c>
      <c r="B22" s="90">
        <v>0</v>
      </c>
      <c r="C22" s="91">
        <v>0</v>
      </c>
      <c r="D22" s="91">
        <v>0</v>
      </c>
      <c r="E22" s="21">
        <f t="shared" si="1"/>
        <v>0</v>
      </c>
      <c r="F22" s="90">
        <v>0</v>
      </c>
      <c r="G22" s="91">
        <v>0</v>
      </c>
      <c r="H22" s="91">
        <v>0</v>
      </c>
      <c r="I22" s="21">
        <f t="shared" si="2"/>
        <v>0</v>
      </c>
      <c r="J22" s="24">
        <f t="shared" si="11"/>
        <v>0</v>
      </c>
      <c r="K22" s="25">
        <f t="shared" si="3"/>
        <v>0</v>
      </c>
      <c r="L22" s="25">
        <f t="shared" si="4"/>
        <v>0</v>
      </c>
      <c r="M22" s="25">
        <f t="shared" si="5"/>
        <v>0</v>
      </c>
      <c r="N22" s="26">
        <f t="shared" si="6"/>
        <v>0</v>
      </c>
      <c r="O22" s="25">
        <f t="shared" si="7"/>
        <v>0</v>
      </c>
      <c r="P22" s="25">
        <f t="shared" si="8"/>
        <v>0</v>
      </c>
      <c r="Q22" s="25">
        <f t="shared" si="9"/>
        <v>0</v>
      </c>
      <c r="R22" s="29">
        <f t="shared" si="10"/>
        <v>0</v>
      </c>
      <c r="S22"/>
      <c r="T22"/>
      <c r="U22"/>
      <c r="V22"/>
      <c r="W22"/>
    </row>
    <row r="23" spans="1:23" s="52" customFormat="1" ht="15.75" customHeight="1" thickBot="1">
      <c r="A23" s="20" t="s">
        <v>28</v>
      </c>
      <c r="B23" s="90">
        <v>102617</v>
      </c>
      <c r="C23" s="91">
        <v>0</v>
      </c>
      <c r="D23" s="91">
        <v>0</v>
      </c>
      <c r="E23" s="21">
        <f t="shared" si="1"/>
        <v>102617</v>
      </c>
      <c r="F23" s="90">
        <v>128676</v>
      </c>
      <c r="G23" s="91">
        <v>0</v>
      </c>
      <c r="H23" s="91">
        <v>0</v>
      </c>
      <c r="I23" s="21">
        <f t="shared" si="2"/>
        <v>128676</v>
      </c>
      <c r="J23" s="24">
        <f t="shared" si="11"/>
        <v>0.2539442782384985</v>
      </c>
      <c r="K23" s="25">
        <f t="shared" si="3"/>
        <v>0.7058244947931713</v>
      </c>
      <c r="L23" s="25">
        <f t="shared" si="4"/>
        <v>0</v>
      </c>
      <c r="M23" s="25">
        <f t="shared" si="5"/>
        <v>0</v>
      </c>
      <c r="N23" s="26">
        <f t="shared" si="6"/>
        <v>0.6759835050459804</v>
      </c>
      <c r="O23" s="25">
        <f t="shared" si="7"/>
        <v>0.885954282566786</v>
      </c>
      <c r="P23" s="25">
        <f t="shared" si="8"/>
        <v>0</v>
      </c>
      <c r="Q23" s="25">
        <f t="shared" si="9"/>
        <v>0</v>
      </c>
      <c r="R23" s="29">
        <f t="shared" si="10"/>
        <v>0.8858627930191731</v>
      </c>
      <c r="S23"/>
      <c r="T23"/>
      <c r="U23"/>
      <c r="V23"/>
      <c r="W23"/>
    </row>
    <row r="24" spans="1:18" ht="15.75" customHeight="1" thickBot="1">
      <c r="A24" s="6" t="s">
        <v>12</v>
      </c>
      <c r="B24" s="7">
        <f aca="true" t="shared" si="12" ref="B24:I24">SUM(B10:B23)</f>
        <v>145386</v>
      </c>
      <c r="C24" s="7">
        <f t="shared" si="12"/>
        <v>6352</v>
      </c>
      <c r="D24" s="7">
        <f t="shared" si="12"/>
        <v>66</v>
      </c>
      <c r="E24" s="7">
        <f t="shared" si="12"/>
        <v>151804</v>
      </c>
      <c r="F24" s="14">
        <f t="shared" si="12"/>
        <v>145240</v>
      </c>
      <c r="G24" s="7">
        <f t="shared" si="12"/>
        <v>0</v>
      </c>
      <c r="H24" s="7">
        <f t="shared" si="12"/>
        <v>15</v>
      </c>
      <c r="I24" s="7">
        <f t="shared" si="12"/>
        <v>145255</v>
      </c>
      <c r="J24" s="9">
        <f>IF(+E24&gt;0,(+I24-E24)/E24,0)</f>
        <v>-0.043141155700772045</v>
      </c>
      <c r="K24" s="10">
        <f aca="true" t="shared" si="13" ref="K24:R24">SUM(K10:K23)</f>
        <v>1</v>
      </c>
      <c r="L24" s="10">
        <f t="shared" si="13"/>
        <v>1</v>
      </c>
      <c r="M24" s="10">
        <f t="shared" si="13"/>
        <v>1</v>
      </c>
      <c r="N24" s="11">
        <f t="shared" si="13"/>
        <v>1</v>
      </c>
      <c r="O24" s="10">
        <f t="shared" si="13"/>
        <v>1</v>
      </c>
      <c r="P24" s="10">
        <f t="shared" si="13"/>
        <v>0</v>
      </c>
      <c r="Q24" s="10">
        <f t="shared" si="13"/>
        <v>1</v>
      </c>
      <c r="R24" s="12">
        <f t="shared" si="13"/>
        <v>1</v>
      </c>
    </row>
    <row r="25" spans="1:23" ht="15.75" customHeight="1">
      <c r="A25" s="2" t="s">
        <v>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8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2" t="s">
        <v>72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thickBot="1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30" t="s">
        <v>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4"/>
      <c r="S31" s="1"/>
      <c r="T31" s="1"/>
      <c r="U31" s="1"/>
      <c r="V31" s="1"/>
      <c r="W31" s="1"/>
    </row>
    <row r="32" spans="1:18" ht="15.75" customHeight="1">
      <c r="A32" s="37"/>
      <c r="B32" s="34"/>
      <c r="C32" s="73"/>
      <c r="D32" s="34" t="s">
        <v>59</v>
      </c>
      <c r="E32" s="34"/>
      <c r="F32" s="34"/>
      <c r="G32" s="34"/>
      <c r="H32" s="34"/>
      <c r="I32" s="34"/>
      <c r="J32" s="35"/>
      <c r="K32" s="34"/>
      <c r="L32" s="34" t="s">
        <v>45</v>
      </c>
      <c r="M32" s="34"/>
      <c r="N32" s="34"/>
      <c r="O32" s="34"/>
      <c r="P32" s="34"/>
      <c r="Q32" s="34"/>
      <c r="R32" s="49"/>
    </row>
    <row r="33" spans="1:18" ht="15.75" customHeight="1">
      <c r="A33" s="37"/>
      <c r="B33" s="34"/>
      <c r="C33" s="34">
        <f>+C7</f>
        <v>2010</v>
      </c>
      <c r="D33" s="34"/>
      <c r="E33" s="38"/>
      <c r="F33" s="34"/>
      <c r="G33" s="34">
        <f>+G7</f>
        <v>2011</v>
      </c>
      <c r="H33" s="34"/>
      <c r="I33" s="34"/>
      <c r="J33" s="39" t="s">
        <v>6</v>
      </c>
      <c r="K33" s="34"/>
      <c r="L33" s="34">
        <f>+C33</f>
        <v>2010</v>
      </c>
      <c r="M33" s="34"/>
      <c r="N33" s="38"/>
      <c r="O33" s="34"/>
      <c r="P33" s="34">
        <f>+G33</f>
        <v>2011</v>
      </c>
      <c r="Q33" s="34"/>
      <c r="R33" s="49"/>
    </row>
    <row r="34" spans="1:18" ht="15.75" customHeight="1" thickBot="1">
      <c r="A34" s="40" t="s">
        <v>1</v>
      </c>
      <c r="B34" s="43" t="s">
        <v>55</v>
      </c>
      <c r="C34" s="43" t="s">
        <v>54</v>
      </c>
      <c r="D34" s="43" t="s">
        <v>40</v>
      </c>
      <c r="E34" s="44" t="s">
        <v>5</v>
      </c>
      <c r="F34" s="43" t="s">
        <v>55</v>
      </c>
      <c r="G34" s="43" t="s">
        <v>54</v>
      </c>
      <c r="H34" s="43" t="s">
        <v>40</v>
      </c>
      <c r="I34" s="43" t="s">
        <v>5</v>
      </c>
      <c r="J34" s="45" t="s">
        <v>7</v>
      </c>
      <c r="K34" s="43" t="s">
        <v>55</v>
      </c>
      <c r="L34" s="43" t="s">
        <v>54</v>
      </c>
      <c r="M34" s="43" t="s">
        <v>40</v>
      </c>
      <c r="N34" s="44" t="s">
        <v>5</v>
      </c>
      <c r="O34" s="43" t="s">
        <v>55</v>
      </c>
      <c r="P34" s="43" t="s">
        <v>54</v>
      </c>
      <c r="Q34" s="43" t="s">
        <v>40</v>
      </c>
      <c r="R34" s="50" t="s">
        <v>5</v>
      </c>
    </row>
    <row r="35" spans="1:18" ht="15.75" customHeight="1" thickTop="1">
      <c r="A35" s="20"/>
      <c r="B35" s="53"/>
      <c r="C35" s="53"/>
      <c r="D35" s="53"/>
      <c r="E35" s="53"/>
      <c r="F35" s="81"/>
      <c r="G35" s="53"/>
      <c r="H35" s="53"/>
      <c r="I35" s="53"/>
      <c r="J35" s="62"/>
      <c r="K35" s="53"/>
      <c r="L35" s="53"/>
      <c r="M35" s="53"/>
      <c r="N35" s="54"/>
      <c r="O35" s="53"/>
      <c r="P35" s="53"/>
      <c r="Q35" s="53"/>
      <c r="R35" s="65"/>
    </row>
    <row r="36" spans="1:18" ht="15.75" customHeight="1">
      <c r="A36" s="20" t="str">
        <f aca="true" t="shared" si="14" ref="A36:A42">+A10</f>
        <v>Berkshire Hathaway Group (Sun)</v>
      </c>
      <c r="B36" s="90">
        <v>0</v>
      </c>
      <c r="C36" s="91">
        <v>0</v>
      </c>
      <c r="D36" s="91">
        <v>66676</v>
      </c>
      <c r="E36" s="21">
        <f aca="true" t="shared" si="15" ref="E36:E42">+C36+B36+D36</f>
        <v>66676</v>
      </c>
      <c r="F36" s="90">
        <v>0</v>
      </c>
      <c r="G36" s="91">
        <v>0</v>
      </c>
      <c r="H36" s="91">
        <v>65699</v>
      </c>
      <c r="I36" s="21">
        <f aca="true" t="shared" si="16" ref="I36:I42">+G36+F36+H36</f>
        <v>65699</v>
      </c>
      <c r="J36" s="24">
        <f aca="true" t="shared" si="17" ref="J36:J41">IF(+E36&gt;0,(+I36-E36)/E36,0)</f>
        <v>-0.014652948587197793</v>
      </c>
      <c r="K36" s="25">
        <f aca="true" t="shared" si="18" ref="K36:K48">+B36/$B$49</f>
        <v>0</v>
      </c>
      <c r="L36" s="25">
        <f aca="true" t="shared" si="19" ref="L36:L48">+C36/$C$49</f>
        <v>0</v>
      </c>
      <c r="M36" s="25">
        <f aca="true" t="shared" si="20" ref="M36:M48">+D36/$D$49</f>
        <v>0.9962645309745092</v>
      </c>
      <c r="N36" s="26">
        <f aca="true" t="shared" si="21" ref="N36:N48">+E36/$E$49</f>
        <v>0.035266570014529555</v>
      </c>
      <c r="O36" s="25">
        <f aca="true" t="shared" si="22" ref="O36:O48">+F36/$F$49</f>
        <v>0</v>
      </c>
      <c r="P36" s="25">
        <f aca="true" t="shared" si="23" ref="P36:P48">+G36/$G$49</f>
        <v>0</v>
      </c>
      <c r="Q36" s="25">
        <f aca="true" t="shared" si="24" ref="Q36:Q48">+H36/$H$49</f>
        <v>1</v>
      </c>
      <c r="R36" s="29">
        <f aca="true" t="shared" si="25" ref="R36:R48">+I36/$I$49</f>
        <v>0.036030823549929224</v>
      </c>
    </row>
    <row r="37" spans="1:18" ht="15.75" customHeight="1">
      <c r="A37" s="20" t="str">
        <f t="shared" si="14"/>
        <v>Canada Life </v>
      </c>
      <c r="B37" s="90">
        <v>2499</v>
      </c>
      <c r="C37" s="91">
        <v>815013</v>
      </c>
      <c r="D37" s="91">
        <v>0</v>
      </c>
      <c r="E37" s="21">
        <f t="shared" si="15"/>
        <v>817512</v>
      </c>
      <c r="F37" s="90">
        <v>9262</v>
      </c>
      <c r="G37" s="91">
        <v>761460</v>
      </c>
      <c r="H37" s="91">
        <v>0</v>
      </c>
      <c r="I37" s="21">
        <f t="shared" si="16"/>
        <v>770722</v>
      </c>
      <c r="J37" s="24">
        <f t="shared" si="17"/>
        <v>-0.05723463386470168</v>
      </c>
      <c r="K37" s="25">
        <f t="shared" si="18"/>
        <v>0.00598941606189303</v>
      </c>
      <c r="L37" s="25">
        <f t="shared" si="19"/>
        <v>0.5794753805101719</v>
      </c>
      <c r="M37" s="25">
        <f t="shared" si="20"/>
        <v>0</v>
      </c>
      <c r="N37" s="26">
        <f t="shared" si="21"/>
        <v>0.432402126488063</v>
      </c>
      <c r="O37" s="25">
        <f t="shared" si="22"/>
        <v>0.019363605954172938</v>
      </c>
      <c r="P37" s="25">
        <f t="shared" si="23"/>
        <v>0.5951733323328581</v>
      </c>
      <c r="Q37" s="25">
        <f t="shared" si="24"/>
        <v>0</v>
      </c>
      <c r="R37" s="29">
        <f t="shared" si="25"/>
        <v>0.4226814470242858</v>
      </c>
    </row>
    <row r="38" spans="1:18" ht="15.75" customHeight="1">
      <c r="A38" s="20" t="str">
        <f t="shared" si="14"/>
        <v>Employers Re. Corp. </v>
      </c>
      <c r="B38" s="90">
        <v>740</v>
      </c>
      <c r="C38" s="91">
        <v>0</v>
      </c>
      <c r="D38" s="91">
        <v>0</v>
      </c>
      <c r="E38" s="21">
        <f t="shared" si="15"/>
        <v>740</v>
      </c>
      <c r="F38" s="90">
        <v>0</v>
      </c>
      <c r="G38" s="91">
        <v>0</v>
      </c>
      <c r="H38" s="91">
        <v>0</v>
      </c>
      <c r="I38" s="21">
        <f t="shared" si="16"/>
        <v>0</v>
      </c>
      <c r="J38" s="24">
        <f t="shared" si="17"/>
        <v>-1</v>
      </c>
      <c r="K38" s="25">
        <f t="shared" si="18"/>
        <v>0.0017735765849543185</v>
      </c>
      <c r="L38" s="25">
        <f t="shared" si="19"/>
        <v>0</v>
      </c>
      <c r="M38" s="25">
        <f t="shared" si="20"/>
        <v>0</v>
      </c>
      <c r="N38" s="26">
        <f t="shared" si="21"/>
        <v>0.00039140413058299644</v>
      </c>
      <c r="O38" s="25">
        <f t="shared" si="22"/>
        <v>0</v>
      </c>
      <c r="P38" s="25">
        <f t="shared" si="23"/>
        <v>0</v>
      </c>
      <c r="Q38" s="25">
        <f t="shared" si="24"/>
        <v>0</v>
      </c>
      <c r="R38" s="29">
        <f t="shared" si="25"/>
        <v>0</v>
      </c>
    </row>
    <row r="39" spans="1:18" ht="15.75" customHeight="1">
      <c r="A39" s="20" t="str">
        <f t="shared" si="14"/>
        <v>General Re Life</v>
      </c>
      <c r="B39" s="90">
        <v>17469</v>
      </c>
      <c r="C39" s="91">
        <v>0</v>
      </c>
      <c r="D39" s="91">
        <v>0</v>
      </c>
      <c r="E39" s="21">
        <f t="shared" si="15"/>
        <v>17469</v>
      </c>
      <c r="F39" s="90">
        <v>23672</v>
      </c>
      <c r="G39" s="91">
        <v>0</v>
      </c>
      <c r="H39" s="91">
        <v>0</v>
      </c>
      <c r="I39" s="21">
        <f t="shared" si="16"/>
        <v>23672</v>
      </c>
      <c r="J39" s="24">
        <f t="shared" si="17"/>
        <v>0.35508615261320053</v>
      </c>
      <c r="K39" s="25">
        <f t="shared" si="18"/>
        <v>0.04186839103049593</v>
      </c>
      <c r="L39" s="25">
        <f t="shared" si="19"/>
        <v>0</v>
      </c>
      <c r="M39" s="25">
        <f t="shared" si="20"/>
        <v>0</v>
      </c>
      <c r="N39" s="26">
        <f t="shared" si="21"/>
        <v>0.009239782104262656</v>
      </c>
      <c r="O39" s="25">
        <f t="shared" si="22"/>
        <v>0.04948988125104532</v>
      </c>
      <c r="P39" s="25">
        <f t="shared" si="23"/>
        <v>0</v>
      </c>
      <c r="Q39" s="25">
        <f t="shared" si="24"/>
        <v>0</v>
      </c>
      <c r="R39" s="29">
        <f t="shared" si="25"/>
        <v>0.012982262364327077</v>
      </c>
    </row>
    <row r="40" spans="1:18" ht="15.75" customHeight="1">
      <c r="A40" s="20" t="str">
        <f t="shared" si="14"/>
        <v>Generali USA Life Re</v>
      </c>
      <c r="B40" s="90">
        <v>14932</v>
      </c>
      <c r="C40" s="91">
        <v>43954</v>
      </c>
      <c r="D40" s="91">
        <v>0</v>
      </c>
      <c r="E40" s="21">
        <f t="shared" si="15"/>
        <v>58886</v>
      </c>
      <c r="F40" s="90">
        <v>14213</v>
      </c>
      <c r="G40" s="91">
        <v>40646</v>
      </c>
      <c r="H40" s="91">
        <v>0</v>
      </c>
      <c r="I40" s="21">
        <f t="shared" si="16"/>
        <v>54859</v>
      </c>
      <c r="J40" s="24">
        <f t="shared" si="17"/>
        <v>-0.06838637367116122</v>
      </c>
      <c r="K40" s="25">
        <f t="shared" si="18"/>
        <v>0.03578789941424038</v>
      </c>
      <c r="L40" s="25">
        <f t="shared" si="19"/>
        <v>0.03125135534641055</v>
      </c>
      <c r="M40" s="25">
        <f t="shared" si="20"/>
        <v>0</v>
      </c>
      <c r="N40" s="26">
        <f t="shared" si="21"/>
        <v>0.031146248153392335</v>
      </c>
      <c r="O40" s="25">
        <f t="shared" si="22"/>
        <v>0.029714417126609802</v>
      </c>
      <c r="P40" s="25">
        <f t="shared" si="23"/>
        <v>0.03176977814461869</v>
      </c>
      <c r="Q40" s="25">
        <f t="shared" si="24"/>
        <v>0</v>
      </c>
      <c r="R40" s="29">
        <f t="shared" si="25"/>
        <v>0.030085921385798374</v>
      </c>
    </row>
    <row r="41" spans="1:18" ht="15.75" customHeight="1">
      <c r="A41" s="20" t="str">
        <f t="shared" si="14"/>
        <v>Group Reinsurance Plus (Hartford)</v>
      </c>
      <c r="B41" s="90">
        <v>33685</v>
      </c>
      <c r="C41" s="91">
        <v>0</v>
      </c>
      <c r="D41" s="91">
        <v>0</v>
      </c>
      <c r="E41" s="21">
        <f t="shared" si="15"/>
        <v>33685</v>
      </c>
      <c r="F41" s="90">
        <v>32142</v>
      </c>
      <c r="G41" s="91">
        <v>0</v>
      </c>
      <c r="H41" s="91">
        <v>0</v>
      </c>
      <c r="I41" s="21">
        <f t="shared" si="16"/>
        <v>32142</v>
      </c>
      <c r="J41" s="24">
        <f t="shared" si="17"/>
        <v>-0.04580673890455692</v>
      </c>
      <c r="K41" s="25">
        <f t="shared" si="18"/>
        <v>0.08073368549214353</v>
      </c>
      <c r="L41" s="25">
        <f t="shared" si="19"/>
        <v>0</v>
      </c>
      <c r="M41" s="25">
        <f t="shared" si="20"/>
        <v>0</v>
      </c>
      <c r="N41" s="26">
        <f t="shared" si="21"/>
        <v>0.017816821809038156</v>
      </c>
      <c r="O41" s="25">
        <f t="shared" si="22"/>
        <v>0.06719769192172605</v>
      </c>
      <c r="P41" s="25">
        <f t="shared" si="23"/>
        <v>0</v>
      </c>
      <c r="Q41" s="25">
        <f t="shared" si="24"/>
        <v>0</v>
      </c>
      <c r="R41" s="29">
        <f t="shared" si="25"/>
        <v>0.01762740270844039</v>
      </c>
    </row>
    <row r="42" spans="1:18" ht="15.75" customHeight="1">
      <c r="A42" s="20" t="str">
        <f t="shared" si="14"/>
        <v>Hannover Life Re</v>
      </c>
      <c r="B42" s="90">
        <v>2455</v>
      </c>
      <c r="C42" s="91">
        <v>494781</v>
      </c>
      <c r="D42" s="91">
        <v>0</v>
      </c>
      <c r="E42" s="21">
        <f t="shared" si="15"/>
        <v>497236</v>
      </c>
      <c r="F42" s="90">
        <v>2856</v>
      </c>
      <c r="G42" s="91">
        <v>474269</v>
      </c>
      <c r="H42" s="91">
        <v>0</v>
      </c>
      <c r="I42" s="21">
        <f t="shared" si="16"/>
        <v>477125</v>
      </c>
      <c r="J42" s="24">
        <f aca="true" t="shared" si="26" ref="J42:J49">IF(+E42&gt;0,(+I42-E42)/E42,0)</f>
        <v>-0.04044558318384027</v>
      </c>
      <c r="K42" s="25">
        <f t="shared" si="18"/>
        <v>0.005883960156841691</v>
      </c>
      <c r="L42" s="25">
        <f t="shared" si="19"/>
        <v>0.3517899815637338</v>
      </c>
      <c r="M42" s="25">
        <f t="shared" si="20"/>
        <v>0</v>
      </c>
      <c r="N42" s="26">
        <f t="shared" si="21"/>
        <v>0.26300030307373895</v>
      </c>
      <c r="O42" s="25">
        <f t="shared" si="22"/>
        <v>0.0059708981435022575</v>
      </c>
      <c r="P42" s="25">
        <f t="shared" si="23"/>
        <v>0.37069873815062154</v>
      </c>
      <c r="Q42" s="25">
        <f t="shared" si="24"/>
        <v>0</v>
      </c>
      <c r="R42" s="29">
        <f t="shared" si="25"/>
        <v>0.2616661849687207</v>
      </c>
    </row>
    <row r="43" spans="1:18" ht="15.75" customHeight="1">
      <c r="A43" s="20" t="str">
        <f>+A17</f>
        <v>Manufacturers Life</v>
      </c>
      <c r="B43" s="90">
        <v>0</v>
      </c>
      <c r="C43" s="91">
        <v>0</v>
      </c>
      <c r="D43" s="91">
        <v>0</v>
      </c>
      <c r="E43" s="21">
        <f aca="true" t="shared" si="27" ref="E43:E48">+C43+B43+D43</f>
        <v>0</v>
      </c>
      <c r="F43" s="28" t="s">
        <v>79</v>
      </c>
      <c r="G43" s="21"/>
      <c r="H43" s="21"/>
      <c r="I43" s="22"/>
      <c r="J43" s="24">
        <f t="shared" si="26"/>
        <v>0</v>
      </c>
      <c r="K43" s="25">
        <f t="shared" si="18"/>
        <v>0</v>
      </c>
      <c r="L43" s="25">
        <f t="shared" si="19"/>
        <v>0</v>
      </c>
      <c r="M43" s="25">
        <f t="shared" si="20"/>
        <v>0</v>
      </c>
      <c r="N43" s="26">
        <f t="shared" si="21"/>
        <v>0</v>
      </c>
      <c r="O43" s="25">
        <v>0</v>
      </c>
      <c r="P43" s="25">
        <f t="shared" si="23"/>
        <v>0</v>
      </c>
      <c r="Q43" s="25">
        <f t="shared" si="24"/>
        <v>0</v>
      </c>
      <c r="R43" s="29">
        <f t="shared" si="25"/>
        <v>0</v>
      </c>
    </row>
    <row r="44" spans="1:18" ht="15.75" customHeight="1">
      <c r="A44" s="20" t="str">
        <f>+A18</f>
        <v>Munich Re (US)</v>
      </c>
      <c r="B44" s="90">
        <v>59330</v>
      </c>
      <c r="C44" s="91">
        <v>0</v>
      </c>
      <c r="D44" s="91">
        <v>250</v>
      </c>
      <c r="E44" s="21">
        <f t="shared" si="27"/>
        <v>59580</v>
      </c>
      <c r="F44" s="90">
        <v>63979</v>
      </c>
      <c r="G44" s="91">
        <v>0</v>
      </c>
      <c r="H44" s="91">
        <v>0</v>
      </c>
      <c r="I44" s="21">
        <f>+G44+F44+H44</f>
        <v>63979</v>
      </c>
      <c r="J44" s="24">
        <f t="shared" si="26"/>
        <v>0.0738335011748909</v>
      </c>
      <c r="K44" s="25">
        <f t="shared" si="18"/>
        <v>0.1421977010612699</v>
      </c>
      <c r="L44" s="25">
        <f t="shared" si="19"/>
        <v>0</v>
      </c>
      <c r="M44" s="25">
        <f t="shared" si="20"/>
        <v>0.0037354690254908407</v>
      </c>
      <c r="N44" s="26">
        <f t="shared" si="21"/>
        <v>0.03151332175693909</v>
      </c>
      <c r="O44" s="25">
        <f t="shared" si="22"/>
        <v>0.13375773540725874</v>
      </c>
      <c r="P44" s="25">
        <f t="shared" si="23"/>
        <v>0</v>
      </c>
      <c r="Q44" s="25">
        <f t="shared" si="24"/>
        <v>0</v>
      </c>
      <c r="R44" s="29">
        <f t="shared" si="25"/>
        <v>0.03508753649067599</v>
      </c>
    </row>
    <row r="45" spans="1:18" ht="15.75" customHeight="1">
      <c r="A45" s="20" t="str">
        <f>+A19</f>
        <v>Optimum Re (US)</v>
      </c>
      <c r="B45" s="90">
        <v>7447</v>
      </c>
      <c r="C45" s="91">
        <v>0</v>
      </c>
      <c r="D45" s="91">
        <v>0</v>
      </c>
      <c r="E45" s="21">
        <f t="shared" si="27"/>
        <v>7447</v>
      </c>
      <c r="F45" s="90">
        <v>12335</v>
      </c>
      <c r="G45" s="91">
        <v>0</v>
      </c>
      <c r="H45" s="91">
        <v>0</v>
      </c>
      <c r="I45" s="21">
        <f>+G45+F45+H45</f>
        <v>12335</v>
      </c>
      <c r="J45" s="24">
        <f t="shared" si="26"/>
        <v>0.6563716932993151</v>
      </c>
      <c r="K45" s="25">
        <f t="shared" si="18"/>
        <v>0.017848411929938933</v>
      </c>
      <c r="L45" s="25">
        <f t="shared" si="19"/>
        <v>0</v>
      </c>
      <c r="M45" s="25">
        <f t="shared" si="20"/>
        <v>0</v>
      </c>
      <c r="N45" s="26">
        <f t="shared" si="21"/>
        <v>0.003938900757366992</v>
      </c>
      <c r="O45" s="25">
        <f t="shared" si="22"/>
        <v>0.025788175280147183</v>
      </c>
      <c r="P45" s="25">
        <f t="shared" si="23"/>
        <v>0</v>
      </c>
      <c r="Q45" s="25">
        <f t="shared" si="24"/>
        <v>0</v>
      </c>
      <c r="R45" s="29">
        <f t="shared" si="25"/>
        <v>0.00676479411388875</v>
      </c>
    </row>
    <row r="46" spans="1:18" ht="15.75" customHeight="1">
      <c r="A46" s="20" t="str">
        <f>+A21</f>
        <v>RGA Re. Company</v>
      </c>
      <c r="B46" s="90">
        <v>58600</v>
      </c>
      <c r="C46" s="91">
        <v>49500</v>
      </c>
      <c r="D46" s="91">
        <v>0</v>
      </c>
      <c r="E46" s="21">
        <f>+C46+B46+D46</f>
        <v>108100</v>
      </c>
      <c r="F46" s="90">
        <v>55100</v>
      </c>
      <c r="G46" s="91">
        <v>0</v>
      </c>
      <c r="H46" s="91">
        <v>0</v>
      </c>
      <c r="I46" s="21">
        <f>+G46+F46+H46</f>
        <v>55100</v>
      </c>
      <c r="J46" s="24">
        <f t="shared" si="26"/>
        <v>-0.4902867715078631</v>
      </c>
      <c r="K46" s="25">
        <f t="shared" si="18"/>
        <v>0.1404480917274636</v>
      </c>
      <c r="L46" s="25">
        <f t="shared" si="19"/>
        <v>0.03519456908693912</v>
      </c>
      <c r="M46" s="25">
        <f t="shared" si="20"/>
        <v>0</v>
      </c>
      <c r="N46" s="26">
        <f t="shared" si="21"/>
        <v>0.05717673853516475</v>
      </c>
      <c r="O46" s="25">
        <f t="shared" si="22"/>
        <v>0.1151948486368958</v>
      </c>
      <c r="P46" s="25">
        <f t="shared" si="23"/>
        <v>0</v>
      </c>
      <c r="Q46" s="25">
        <f t="shared" si="24"/>
        <v>0</v>
      </c>
      <c r="R46" s="29">
        <f t="shared" si="25"/>
        <v>0.0302180912586356</v>
      </c>
    </row>
    <row r="47" spans="1:18" ht="15.75" customHeight="1">
      <c r="A47" s="20" t="str">
        <f>+A22</f>
        <v>Scottish Re</v>
      </c>
      <c r="B47" s="90">
        <v>0</v>
      </c>
      <c r="C47" s="91">
        <v>3219</v>
      </c>
      <c r="D47" s="91">
        <v>0</v>
      </c>
      <c r="E47" s="21">
        <f t="shared" si="27"/>
        <v>3219</v>
      </c>
      <c r="F47" s="90">
        <v>0</v>
      </c>
      <c r="G47" s="91">
        <v>3017</v>
      </c>
      <c r="H47" s="91">
        <v>0</v>
      </c>
      <c r="I47" s="21">
        <f>+G47+F47+H47</f>
        <v>3017</v>
      </c>
      <c r="J47" s="24">
        <f t="shared" si="26"/>
        <v>-0.06275240757999379</v>
      </c>
      <c r="K47" s="25">
        <f t="shared" si="18"/>
        <v>0</v>
      </c>
      <c r="L47" s="25">
        <f t="shared" si="19"/>
        <v>0.0022887134927445864</v>
      </c>
      <c r="M47" s="25">
        <f t="shared" si="20"/>
        <v>0</v>
      </c>
      <c r="N47" s="26">
        <f t="shared" si="21"/>
        <v>0.0017026079680360347</v>
      </c>
      <c r="O47" s="25">
        <f t="shared" si="22"/>
        <v>0</v>
      </c>
      <c r="P47" s="25">
        <f t="shared" si="23"/>
        <v>0.0023581513719016533</v>
      </c>
      <c r="Q47" s="25">
        <f t="shared" si="24"/>
        <v>0</v>
      </c>
      <c r="R47" s="29">
        <f t="shared" si="25"/>
        <v>0.0016545913126552378</v>
      </c>
    </row>
    <row r="48" spans="1:18" ht="15.75" customHeight="1" thickBot="1">
      <c r="A48" s="20" t="str">
        <f>+A23</f>
        <v>Swiss Re </v>
      </c>
      <c r="B48" s="90">
        <v>220079</v>
      </c>
      <c r="C48" s="91">
        <v>0</v>
      </c>
      <c r="D48" s="91">
        <v>0</v>
      </c>
      <c r="E48" s="21">
        <f t="shared" si="27"/>
        <v>220079</v>
      </c>
      <c r="F48" s="90">
        <v>264761</v>
      </c>
      <c r="G48" s="91">
        <v>0</v>
      </c>
      <c r="H48" s="91">
        <v>0</v>
      </c>
      <c r="I48" s="21">
        <f>+G48+F48+H48</f>
        <v>264761</v>
      </c>
      <c r="J48" s="24">
        <f t="shared" si="26"/>
        <v>0.20302709481595246</v>
      </c>
      <c r="K48" s="25">
        <f t="shared" si="18"/>
        <v>0.5274688665407588</v>
      </c>
      <c r="L48" s="25">
        <f t="shared" si="19"/>
        <v>0</v>
      </c>
      <c r="M48" s="25">
        <f t="shared" si="20"/>
        <v>0</v>
      </c>
      <c r="N48" s="26">
        <f t="shared" si="21"/>
        <v>0.1164051752088855</v>
      </c>
      <c r="O48" s="25">
        <f t="shared" si="22"/>
        <v>0.553522746278642</v>
      </c>
      <c r="P48" s="25">
        <f t="shared" si="23"/>
        <v>0</v>
      </c>
      <c r="Q48" s="25">
        <f t="shared" si="24"/>
        <v>0</v>
      </c>
      <c r="R48" s="29">
        <f t="shared" si="25"/>
        <v>0.14520094482264284</v>
      </c>
    </row>
    <row r="49" spans="1:18" ht="15.75" customHeight="1" thickBot="1">
      <c r="A49" s="6" t="s">
        <v>12</v>
      </c>
      <c r="B49" s="7">
        <f aca="true" t="shared" si="28" ref="B49:I49">SUM(B36:B48)</f>
        <v>417236</v>
      </c>
      <c r="C49" s="7">
        <f t="shared" si="28"/>
        <v>1406467</v>
      </c>
      <c r="D49" s="7">
        <f t="shared" si="28"/>
        <v>66926</v>
      </c>
      <c r="E49" s="7">
        <f t="shared" si="28"/>
        <v>1890629</v>
      </c>
      <c r="F49" s="14">
        <f t="shared" si="28"/>
        <v>478320</v>
      </c>
      <c r="G49" s="7">
        <f t="shared" si="28"/>
        <v>1279392</v>
      </c>
      <c r="H49" s="7">
        <f t="shared" si="28"/>
        <v>65699</v>
      </c>
      <c r="I49" s="7">
        <f t="shared" si="28"/>
        <v>1823411</v>
      </c>
      <c r="J49" s="9">
        <f t="shared" si="26"/>
        <v>-0.03555324709395656</v>
      </c>
      <c r="K49" s="10">
        <f aca="true" t="shared" si="29" ref="K49:R49">SUM(K36:K48)</f>
        <v>1</v>
      </c>
      <c r="L49" s="10">
        <f t="shared" si="29"/>
        <v>0.9999999999999999</v>
      </c>
      <c r="M49" s="10">
        <f t="shared" si="29"/>
        <v>1</v>
      </c>
      <c r="N49" s="11">
        <f t="shared" si="29"/>
        <v>1</v>
      </c>
      <c r="O49" s="10">
        <f t="shared" si="29"/>
        <v>1</v>
      </c>
      <c r="P49" s="10">
        <f t="shared" si="29"/>
        <v>0.9999999999999999</v>
      </c>
      <c r="Q49" s="10">
        <f t="shared" si="29"/>
        <v>1</v>
      </c>
      <c r="R49" s="12">
        <f t="shared" si="29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  <ignoredErrors>
    <ignoredError sqref="J49 J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selection activeCell="B3" sqref="B3"/>
    </sheetView>
  </sheetViews>
  <sheetFormatPr defaultColWidth="9.140625" defaultRowHeight="15.75" customHeight="1"/>
  <cols>
    <col min="1" max="1" width="33.28125" style="0" customWidth="1"/>
    <col min="2" max="2" width="11.7109375" style="0" customWidth="1"/>
    <col min="6" max="6" width="10.140625" style="0" customWidth="1"/>
    <col min="7" max="7" width="9.8515625" style="0" bestFit="1" customWidth="1"/>
    <col min="8" max="8" width="10.57421875" style="0" customWidth="1"/>
    <col min="9" max="9" width="9.8515625" style="0" customWidth="1"/>
    <col min="10" max="10" width="12.28125" style="0" customWidth="1"/>
    <col min="14" max="14" width="9.7109375" style="0" customWidth="1"/>
    <col min="15" max="15" width="9.8515625" style="0" customWidth="1"/>
    <col min="25" max="25" width="11.28125" style="0" customWidth="1"/>
    <col min="26" max="27" width="9.7109375" style="0" bestFit="1" customWidth="1"/>
  </cols>
  <sheetData>
    <row r="1" spans="1:27" ht="15.75" customHeight="1">
      <c r="A1" s="1" t="s">
        <v>15</v>
      </c>
      <c r="B1" s="51">
        <f>+canord!B28</f>
        <v>41029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2" t="s">
        <v>69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8" ht="15.75" customHeight="1">
      <c r="A5" s="30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74"/>
    </row>
    <row r="6" spans="1:18" ht="15.75" customHeight="1">
      <c r="A6" s="37"/>
      <c r="B6" s="34"/>
      <c r="C6" s="34" t="s">
        <v>62</v>
      </c>
      <c r="D6" s="34"/>
      <c r="E6" s="34"/>
      <c r="F6" s="34"/>
      <c r="G6" s="34"/>
      <c r="H6" s="34"/>
      <c r="I6" s="34"/>
      <c r="J6" s="35"/>
      <c r="K6" s="34"/>
      <c r="L6" s="34" t="s">
        <v>46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f>+usgroup!C7</f>
        <v>2010</v>
      </c>
      <c r="D7" s="34"/>
      <c r="E7" s="38"/>
      <c r="F7" s="34"/>
      <c r="G7" s="34">
        <f>+usgroup!G7</f>
        <v>2011</v>
      </c>
      <c r="H7" s="34"/>
      <c r="I7" s="34"/>
      <c r="J7" s="39" t="s">
        <v>6</v>
      </c>
      <c r="K7" s="34"/>
      <c r="L7" s="34">
        <f>+C7</f>
        <v>2010</v>
      </c>
      <c r="M7" s="34"/>
      <c r="N7" s="38"/>
      <c r="O7" s="34"/>
      <c r="P7" s="34">
        <f>+G7</f>
        <v>2011</v>
      </c>
      <c r="Q7" s="34"/>
      <c r="R7" s="49"/>
    </row>
    <row r="8" spans="1:18" ht="15.75" customHeight="1" thickBot="1">
      <c r="A8" s="40" t="s">
        <v>1</v>
      </c>
      <c r="B8" s="43" t="s">
        <v>55</v>
      </c>
      <c r="C8" s="43" t="s">
        <v>54</v>
      </c>
      <c r="D8" s="43" t="s">
        <v>40</v>
      </c>
      <c r="E8" s="44" t="s">
        <v>5</v>
      </c>
      <c r="F8" s="43" t="s">
        <v>55</v>
      </c>
      <c r="G8" s="43" t="s">
        <v>54</v>
      </c>
      <c r="H8" s="43" t="s">
        <v>40</v>
      </c>
      <c r="I8" s="43" t="s">
        <v>5</v>
      </c>
      <c r="J8" s="45" t="s">
        <v>7</v>
      </c>
      <c r="K8" s="43" t="s">
        <v>55</v>
      </c>
      <c r="L8" s="43" t="s">
        <v>54</v>
      </c>
      <c r="M8" s="43" t="s">
        <v>40</v>
      </c>
      <c r="N8" s="44" t="s">
        <v>5</v>
      </c>
      <c r="O8" s="43" t="s">
        <v>55</v>
      </c>
      <c r="P8" s="43" t="s">
        <v>54</v>
      </c>
      <c r="Q8" s="43" t="s">
        <v>40</v>
      </c>
      <c r="R8" s="50" t="s">
        <v>5</v>
      </c>
    </row>
    <row r="9" spans="1:18" ht="15.75" customHeight="1" thickTop="1">
      <c r="A9" s="20"/>
      <c r="B9" s="53"/>
      <c r="C9" s="53"/>
      <c r="D9" s="53"/>
      <c r="E9" s="63"/>
      <c r="F9" s="53"/>
      <c r="G9" s="53"/>
      <c r="H9" s="53"/>
      <c r="I9" s="53"/>
      <c r="J9" s="62"/>
      <c r="K9" s="53"/>
      <c r="L9" s="53"/>
      <c r="M9" s="53"/>
      <c r="N9" s="63"/>
      <c r="O9" s="53"/>
      <c r="P9" s="53"/>
      <c r="Q9" s="53"/>
      <c r="R9" s="66"/>
    </row>
    <row r="10" spans="1:18" ht="15.75" customHeight="1">
      <c r="A10" s="20" t="s">
        <v>58</v>
      </c>
      <c r="B10" s="21">
        <v>0</v>
      </c>
      <c r="C10" s="21">
        <v>0</v>
      </c>
      <c r="D10" s="21">
        <v>0</v>
      </c>
      <c r="E10" s="22">
        <f aca="true" t="shared" si="0" ref="E10:E15">+C10+B10+D10</f>
        <v>0</v>
      </c>
      <c r="F10" s="21">
        <v>0</v>
      </c>
      <c r="G10" s="21">
        <v>0</v>
      </c>
      <c r="H10" s="21">
        <v>0</v>
      </c>
      <c r="I10" s="21">
        <f aca="true" t="shared" si="1" ref="I10:I15">+G10+F10+H10</f>
        <v>0</v>
      </c>
      <c r="J10" s="24">
        <f>IF(+E10&gt;0,(+I10-E10)/E10,0)</f>
        <v>0</v>
      </c>
      <c r="K10" s="25">
        <f>+B10/$B$16</f>
        <v>0</v>
      </c>
      <c r="L10" s="25">
        <f aca="true" t="shared" si="2" ref="L10:L15">IF(C$16&gt;0,C10/$C$16,0)</f>
        <v>0</v>
      </c>
      <c r="M10" s="25">
        <f aca="true" t="shared" si="3" ref="M10:M15">IF(D$16&gt;0,D10/$D$16,0)</f>
        <v>0</v>
      </c>
      <c r="N10" s="26">
        <f>+E10/$E$16</f>
        <v>0</v>
      </c>
      <c r="O10" s="25">
        <f>+F10/$F$16</f>
        <v>0</v>
      </c>
      <c r="P10" s="25">
        <f aca="true" t="shared" si="4" ref="P10:P15">IF(G$16&gt;0,G10/$G$16,0)</f>
        <v>0</v>
      </c>
      <c r="Q10" s="25">
        <f aca="true" t="shared" si="5" ref="Q10:Q15">IF(H$16&gt;0,H10/$H$16,0)</f>
        <v>0</v>
      </c>
      <c r="R10" s="29">
        <f>+I10/$I$16</f>
        <v>0</v>
      </c>
    </row>
    <row r="11" spans="1:27" s="52" customFormat="1" ht="15.75" customHeight="1">
      <c r="A11" s="20" t="s">
        <v>17</v>
      </c>
      <c r="B11" s="92">
        <v>6157</v>
      </c>
      <c r="C11" s="92">
        <v>0</v>
      </c>
      <c r="D11" s="92">
        <v>0</v>
      </c>
      <c r="E11" s="22">
        <f t="shared" si="0"/>
        <v>6157</v>
      </c>
      <c r="F11" s="92">
        <v>4755</v>
      </c>
      <c r="G11" s="92">
        <v>635710</v>
      </c>
      <c r="H11" s="92">
        <v>0</v>
      </c>
      <c r="I11" s="21">
        <f t="shared" si="1"/>
        <v>640465</v>
      </c>
      <c r="J11" s="24">
        <v>0</v>
      </c>
      <c r="K11" s="25">
        <v>0</v>
      </c>
      <c r="L11" s="25">
        <f t="shared" si="2"/>
        <v>0</v>
      </c>
      <c r="M11" s="25">
        <f t="shared" si="3"/>
        <v>0</v>
      </c>
      <c r="N11" s="26">
        <v>0</v>
      </c>
      <c r="O11" s="25">
        <v>0</v>
      </c>
      <c r="P11" s="25">
        <f t="shared" si="4"/>
        <v>1</v>
      </c>
      <c r="Q11" s="25">
        <f t="shared" si="5"/>
        <v>0</v>
      </c>
      <c r="R11" s="29">
        <v>0</v>
      </c>
      <c r="S11"/>
      <c r="T11"/>
      <c r="U11"/>
      <c r="V11"/>
      <c r="W11"/>
      <c r="X11"/>
      <c r="Y11"/>
      <c r="Z11"/>
      <c r="AA11"/>
    </row>
    <row r="12" spans="1:27" s="52" customFormat="1" ht="15.75" customHeight="1">
      <c r="A12" s="20" t="s">
        <v>18</v>
      </c>
      <c r="B12" s="21">
        <v>0</v>
      </c>
      <c r="C12" s="21">
        <v>0</v>
      </c>
      <c r="D12" s="21">
        <v>0</v>
      </c>
      <c r="E12" s="22">
        <f t="shared" si="0"/>
        <v>0</v>
      </c>
      <c r="F12" s="21">
        <v>0</v>
      </c>
      <c r="G12" s="21">
        <v>0</v>
      </c>
      <c r="H12" s="21">
        <v>0</v>
      </c>
      <c r="I12" s="21">
        <f t="shared" si="1"/>
        <v>0</v>
      </c>
      <c r="J12" s="24">
        <f>IF(+E12&gt;0,(+I12-E12)/E12,0)</f>
        <v>0</v>
      </c>
      <c r="K12" s="25">
        <f>+B12/$B$16</f>
        <v>0</v>
      </c>
      <c r="L12" s="25">
        <f t="shared" si="2"/>
        <v>0</v>
      </c>
      <c r="M12" s="25">
        <f t="shared" si="3"/>
        <v>0</v>
      </c>
      <c r="N12" s="26">
        <f>+E12/$E$16</f>
        <v>0</v>
      </c>
      <c r="O12" s="25">
        <f>+F12/$F$16</f>
        <v>0</v>
      </c>
      <c r="P12" s="25">
        <f t="shared" si="4"/>
        <v>0</v>
      </c>
      <c r="Q12" s="25">
        <f t="shared" si="5"/>
        <v>0</v>
      </c>
      <c r="R12" s="29">
        <f>+I12/$I$16</f>
        <v>0</v>
      </c>
      <c r="S12"/>
      <c r="T12"/>
      <c r="U12"/>
      <c r="V12"/>
      <c r="W12"/>
      <c r="X12"/>
      <c r="Y12"/>
      <c r="Z12"/>
      <c r="AA12"/>
    </row>
    <row r="13" spans="1:27" s="52" customFormat="1" ht="15.75" customHeight="1">
      <c r="A13" s="20" t="s">
        <v>19</v>
      </c>
      <c r="B13" s="21">
        <v>0</v>
      </c>
      <c r="C13" s="21">
        <v>0</v>
      </c>
      <c r="D13" s="21">
        <v>0</v>
      </c>
      <c r="E13" s="22">
        <f t="shared" si="0"/>
        <v>0</v>
      </c>
      <c r="F13" s="21">
        <v>2958</v>
      </c>
      <c r="G13" s="21">
        <v>0</v>
      </c>
      <c r="H13" s="21">
        <v>0</v>
      </c>
      <c r="I13" s="21">
        <f t="shared" si="1"/>
        <v>2958</v>
      </c>
      <c r="J13" s="24">
        <f>IF(+E13&gt;0,(+I13-E13)/E13,0)</f>
        <v>0</v>
      </c>
      <c r="K13" s="25">
        <f>+B13/$B$16</f>
        <v>0</v>
      </c>
      <c r="L13" s="25">
        <f t="shared" si="2"/>
        <v>0</v>
      </c>
      <c r="M13" s="25">
        <f t="shared" si="3"/>
        <v>0</v>
      </c>
      <c r="N13" s="26">
        <f>+E13/$E$16</f>
        <v>0</v>
      </c>
      <c r="O13" s="25">
        <f>+F13/$F$16</f>
        <v>0.2243118222491848</v>
      </c>
      <c r="P13" s="25">
        <f t="shared" si="4"/>
        <v>0</v>
      </c>
      <c r="Q13" s="25">
        <f t="shared" si="5"/>
        <v>0</v>
      </c>
      <c r="R13" s="29">
        <f>+I13/$I$16</f>
        <v>0.004558504662527335</v>
      </c>
      <c r="S13"/>
      <c r="T13"/>
      <c r="U13"/>
      <c r="V13"/>
      <c r="W13"/>
      <c r="X13"/>
      <c r="Y13"/>
      <c r="Z13"/>
      <c r="AA13"/>
    </row>
    <row r="14" spans="1:27" s="52" customFormat="1" ht="15.75" customHeight="1">
      <c r="A14" s="20" t="s">
        <v>44</v>
      </c>
      <c r="B14" s="21">
        <v>1206</v>
      </c>
      <c r="C14" s="21">
        <v>0</v>
      </c>
      <c r="D14" s="21">
        <v>0</v>
      </c>
      <c r="E14" s="22">
        <f t="shared" si="0"/>
        <v>1206</v>
      </c>
      <c r="F14" s="21">
        <v>1266</v>
      </c>
      <c r="G14" s="21">
        <v>0</v>
      </c>
      <c r="H14" s="21">
        <v>0</v>
      </c>
      <c r="I14" s="21">
        <f t="shared" si="1"/>
        <v>1266</v>
      </c>
      <c r="J14" s="24">
        <f>IF(+E14&gt;0,(+I14-E14)/E14,0)</f>
        <v>0.04975124378109453</v>
      </c>
      <c r="K14" s="25">
        <f>+B14/$B$16</f>
        <v>0.11154273029966703</v>
      </c>
      <c r="L14" s="25">
        <f t="shared" si="2"/>
        <v>0</v>
      </c>
      <c r="M14" s="25">
        <f t="shared" si="3"/>
        <v>0</v>
      </c>
      <c r="N14" s="26">
        <f>+E14/$E$16</f>
        <v>0.11154273029966703</v>
      </c>
      <c r="O14" s="25">
        <f>+F14/$F$16</f>
        <v>0.09600363994843407</v>
      </c>
      <c r="P14" s="25">
        <f t="shared" si="4"/>
        <v>0</v>
      </c>
      <c r="Q14" s="25">
        <f t="shared" si="5"/>
        <v>0</v>
      </c>
      <c r="R14" s="29">
        <f>+I14/$I$16</f>
        <v>0.0019510030097226524</v>
      </c>
      <c r="S14"/>
      <c r="T14"/>
      <c r="U14"/>
      <c r="V14"/>
      <c r="W14"/>
      <c r="X14"/>
      <c r="Y14"/>
      <c r="Z14"/>
      <c r="AA14"/>
    </row>
    <row r="15" spans="1:27" s="52" customFormat="1" ht="15.75" customHeight="1" thickBot="1">
      <c r="A15" s="20" t="s">
        <v>28</v>
      </c>
      <c r="B15" s="21">
        <v>3449</v>
      </c>
      <c r="C15" s="21">
        <v>0</v>
      </c>
      <c r="D15" s="21">
        <v>0</v>
      </c>
      <c r="E15" s="22">
        <f t="shared" si="0"/>
        <v>3449</v>
      </c>
      <c r="F15" s="21">
        <v>4208</v>
      </c>
      <c r="G15" s="21">
        <v>0</v>
      </c>
      <c r="H15" s="21">
        <v>0</v>
      </c>
      <c r="I15" s="21">
        <f t="shared" si="1"/>
        <v>4208</v>
      </c>
      <c r="J15" s="24">
        <f>IF(+E15&gt;0,(+I15-E15)/E15,0)</f>
        <v>0.220063786604813</v>
      </c>
      <c r="K15" s="25">
        <f>+B15/$B$16</f>
        <v>0.31899741028486867</v>
      </c>
      <c r="L15" s="25">
        <f t="shared" si="2"/>
        <v>0</v>
      </c>
      <c r="M15" s="25">
        <f t="shared" si="3"/>
        <v>0</v>
      </c>
      <c r="N15" s="26">
        <f>+E15/$E$16</f>
        <v>0.31899741028486867</v>
      </c>
      <c r="O15" s="25">
        <f>+F15/$F$16</f>
        <v>0.3191021460529309</v>
      </c>
      <c r="P15" s="25">
        <f t="shared" si="4"/>
        <v>0</v>
      </c>
      <c r="Q15" s="25">
        <f t="shared" si="5"/>
        <v>0</v>
      </c>
      <c r="R15" s="29">
        <f>+I15/$I$16</f>
        <v>0.006484850446218738</v>
      </c>
      <c r="S15"/>
      <c r="T15"/>
      <c r="U15"/>
      <c r="V15"/>
      <c r="W15"/>
      <c r="X15"/>
      <c r="Y15"/>
      <c r="Z15"/>
      <c r="AA15"/>
    </row>
    <row r="16" spans="1:18" ht="15.75" customHeight="1" thickBot="1">
      <c r="A16" s="6" t="s">
        <v>12</v>
      </c>
      <c r="B16" s="7">
        <f>SUM(B10:B15)</f>
        <v>10812</v>
      </c>
      <c r="C16" s="7">
        <f aca="true" t="shared" si="6" ref="C16:I16">SUM(C10:C15)</f>
        <v>0</v>
      </c>
      <c r="D16" s="7">
        <f t="shared" si="6"/>
        <v>0</v>
      </c>
      <c r="E16" s="7">
        <f t="shared" si="6"/>
        <v>10812</v>
      </c>
      <c r="F16" s="7">
        <f t="shared" si="6"/>
        <v>13187</v>
      </c>
      <c r="G16" s="7">
        <f t="shared" si="6"/>
        <v>635710</v>
      </c>
      <c r="H16" s="7">
        <f t="shared" si="6"/>
        <v>0</v>
      </c>
      <c r="I16" s="7">
        <f t="shared" si="6"/>
        <v>648897</v>
      </c>
      <c r="J16" s="9">
        <f>IF(+E16&gt;0,(+I16-E16)/E16,0)</f>
        <v>59.01637069922309</v>
      </c>
      <c r="K16" s="10">
        <f>SUM(K10:K15)</f>
        <v>0.4305401405845357</v>
      </c>
      <c r="L16" s="10">
        <f aca="true" t="shared" si="7" ref="L16:Q16">SUM(L10:L15)</f>
        <v>0</v>
      </c>
      <c r="M16" s="10">
        <f t="shared" si="7"/>
        <v>0</v>
      </c>
      <c r="N16" s="10">
        <f t="shared" si="7"/>
        <v>0.4305401405845357</v>
      </c>
      <c r="O16" s="10">
        <f t="shared" si="7"/>
        <v>0.6394176082505498</v>
      </c>
      <c r="P16" s="10">
        <f t="shared" si="7"/>
        <v>1</v>
      </c>
      <c r="Q16" s="10">
        <f t="shared" si="7"/>
        <v>0</v>
      </c>
      <c r="R16" s="12">
        <f>SUM(R11:R15)</f>
        <v>0.012994358118468725</v>
      </c>
    </row>
    <row r="17" spans="1:28" ht="15.75" customHeight="1">
      <c r="A17" s="2" t="s">
        <v>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2" t="str">
        <f>+canord!A52</f>
        <v>Canadian Exchange Rate Used: 2010 = 1.003 and 2011 = 0.979115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"/>
      <c r="B20" s="2" t="s">
        <v>70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0" t="s">
        <v>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7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18" ht="15.75" customHeight="1">
      <c r="A23" s="37"/>
      <c r="B23" s="34"/>
      <c r="C23" s="34" t="s">
        <v>60</v>
      </c>
      <c r="D23" s="34"/>
      <c r="E23" s="34"/>
      <c r="F23" s="34"/>
      <c r="G23" s="34"/>
      <c r="H23" s="34"/>
      <c r="I23" s="34"/>
      <c r="J23" s="35"/>
      <c r="K23" s="34"/>
      <c r="L23" s="34" t="s">
        <v>46</v>
      </c>
      <c r="M23" s="34"/>
      <c r="N23" s="34"/>
      <c r="O23" s="34"/>
      <c r="P23" s="34"/>
      <c r="Q23" s="34"/>
      <c r="R23" s="49"/>
    </row>
    <row r="24" spans="1:18" ht="15.75" customHeight="1">
      <c r="A24" s="37"/>
      <c r="B24" s="34"/>
      <c r="C24" s="34">
        <f>+C7</f>
        <v>2010</v>
      </c>
      <c r="D24" s="34"/>
      <c r="E24" s="38"/>
      <c r="F24" s="34"/>
      <c r="G24" s="34">
        <f>+G7</f>
        <v>2011</v>
      </c>
      <c r="H24" s="34"/>
      <c r="I24" s="34"/>
      <c r="J24" s="39" t="s">
        <v>6</v>
      </c>
      <c r="K24" s="34"/>
      <c r="L24" s="34">
        <f>+C24</f>
        <v>2010</v>
      </c>
      <c r="M24" s="34"/>
      <c r="N24" s="38"/>
      <c r="O24" s="34"/>
      <c r="P24" s="34">
        <f>+G24</f>
        <v>2011</v>
      </c>
      <c r="Q24" s="34"/>
      <c r="R24" s="49"/>
    </row>
    <row r="25" spans="1:18" ht="15.75" customHeight="1" thickBot="1">
      <c r="A25" s="40" t="s">
        <v>1</v>
      </c>
      <c r="B25" s="43" t="s">
        <v>55</v>
      </c>
      <c r="C25" s="43" t="s">
        <v>54</v>
      </c>
      <c r="D25" s="43" t="s">
        <v>40</v>
      </c>
      <c r="E25" s="44" t="s">
        <v>5</v>
      </c>
      <c r="F25" s="43" t="s">
        <v>55</v>
      </c>
      <c r="G25" s="43" t="s">
        <v>54</v>
      </c>
      <c r="H25" s="43" t="s">
        <v>40</v>
      </c>
      <c r="I25" s="43" t="s">
        <v>5</v>
      </c>
      <c r="J25" s="45" t="s">
        <v>7</v>
      </c>
      <c r="K25" s="43" t="s">
        <v>55</v>
      </c>
      <c r="L25" s="43" t="s">
        <v>54</v>
      </c>
      <c r="M25" s="43" t="s">
        <v>40</v>
      </c>
      <c r="N25" s="44" t="s">
        <v>5</v>
      </c>
      <c r="O25" s="43" t="s">
        <v>55</v>
      </c>
      <c r="P25" s="43" t="s">
        <v>54</v>
      </c>
      <c r="Q25" s="43" t="s">
        <v>40</v>
      </c>
      <c r="R25" s="50" t="s">
        <v>5</v>
      </c>
    </row>
    <row r="26" spans="1:18" ht="15.75" customHeight="1" thickTop="1">
      <c r="A26" s="20"/>
      <c r="B26" s="21"/>
      <c r="C26" s="21"/>
      <c r="D26" s="21"/>
      <c r="E26" s="22"/>
      <c r="F26" s="21"/>
      <c r="G26" s="21"/>
      <c r="H26" s="21"/>
      <c r="I26" s="21"/>
      <c r="J26" s="24"/>
      <c r="K26" s="25"/>
      <c r="L26" s="25"/>
      <c r="M26" s="25"/>
      <c r="N26" s="26"/>
      <c r="O26" s="25"/>
      <c r="P26" s="25"/>
      <c r="Q26" s="25"/>
      <c r="R26" s="29"/>
    </row>
    <row r="27" spans="1:18" ht="15.75" customHeight="1">
      <c r="A27" s="20" t="s">
        <v>58</v>
      </c>
      <c r="B27" s="21">
        <v>0</v>
      </c>
      <c r="C27" s="21">
        <v>0</v>
      </c>
      <c r="D27" s="21">
        <v>331</v>
      </c>
      <c r="E27" s="22">
        <f aca="true" t="shared" si="8" ref="E27:E32">+C27+B27+D27</f>
        <v>331</v>
      </c>
      <c r="F27" s="21">
        <v>0</v>
      </c>
      <c r="G27" s="21">
        <v>0</v>
      </c>
      <c r="H27" s="21">
        <v>376</v>
      </c>
      <c r="I27" s="21">
        <f aca="true" t="shared" si="9" ref="I27:I32">+G27+F27+H27</f>
        <v>376</v>
      </c>
      <c r="J27" s="24">
        <f aca="true" t="shared" si="10" ref="J27:J33">IF(+E27&gt;0,(+I27-E27)/E27,0)</f>
        <v>0.13595166163141995</v>
      </c>
      <c r="K27" s="25">
        <f aca="true" t="shared" si="11" ref="K27:K32">IF(B$33&gt;0,B27/$B$33,0)</f>
        <v>0</v>
      </c>
      <c r="L27" s="25">
        <f aca="true" t="shared" si="12" ref="L27:L32">IF(C$33&gt;0,C27/$C$33,0)</f>
        <v>0</v>
      </c>
      <c r="M27" s="25">
        <f aca="true" t="shared" si="13" ref="M27:M32">+D27/$D$33</f>
        <v>1</v>
      </c>
      <c r="N27" s="26">
        <f aca="true" t="shared" si="14" ref="N27:N32">+E27/$E$33</f>
        <v>0.0004914223782764585</v>
      </c>
      <c r="O27" s="25">
        <f aca="true" t="shared" si="15" ref="O27:O32">IF(F$33&gt;0,F27/$F$33,0)</f>
        <v>0</v>
      </c>
      <c r="P27" s="25">
        <f aca="true" t="shared" si="16" ref="P27:P32">IF(G$33&gt;0,G27/$G$33,0)</f>
        <v>0</v>
      </c>
      <c r="Q27" s="25">
        <f aca="true" t="shared" si="17" ref="Q27:Q32">+H27/$H$33</f>
        <v>1</v>
      </c>
      <c r="R27" s="29">
        <f aca="true" t="shared" si="18" ref="R27:R32">+I27/$I$33</f>
        <v>0.0002763058205731729</v>
      </c>
    </row>
    <row r="28" spans="1:18" ht="15.75" customHeight="1">
      <c r="A28" s="20" t="s">
        <v>17</v>
      </c>
      <c r="B28" s="21">
        <v>52563</v>
      </c>
      <c r="C28" s="21">
        <v>573653</v>
      </c>
      <c r="D28" s="21">
        <v>0</v>
      </c>
      <c r="E28" s="22">
        <f t="shared" si="8"/>
        <v>626216</v>
      </c>
      <c r="F28" s="21">
        <v>49962</v>
      </c>
      <c r="G28" s="21">
        <v>1253911</v>
      </c>
      <c r="H28" s="21">
        <v>0</v>
      </c>
      <c r="I28" s="21">
        <f t="shared" si="9"/>
        <v>1303873</v>
      </c>
      <c r="J28" s="24">
        <f t="shared" si="10"/>
        <v>1.0821457771759264</v>
      </c>
      <c r="K28" s="25">
        <f t="shared" si="11"/>
        <v>0.5278946681262616</v>
      </c>
      <c r="L28" s="25">
        <f t="shared" si="12"/>
        <v>1</v>
      </c>
      <c r="M28" s="25">
        <f t="shared" si="13"/>
        <v>0</v>
      </c>
      <c r="N28" s="26">
        <f t="shared" si="14"/>
        <v>0.9297176919479478</v>
      </c>
      <c r="O28" s="25">
        <f t="shared" si="15"/>
        <v>0.46902106567534074</v>
      </c>
      <c r="P28" s="25">
        <f t="shared" si="16"/>
        <v>1</v>
      </c>
      <c r="Q28" s="25">
        <f t="shared" si="17"/>
        <v>0</v>
      </c>
      <c r="R28" s="29">
        <f t="shared" si="18"/>
        <v>0.9581587744367146</v>
      </c>
    </row>
    <row r="29" spans="1:18" ht="15.75" customHeight="1">
      <c r="A29" s="20" t="s">
        <v>18</v>
      </c>
      <c r="B29" s="21">
        <v>9563</v>
      </c>
      <c r="C29" s="21">
        <v>0</v>
      </c>
      <c r="D29" s="21">
        <v>0</v>
      </c>
      <c r="E29" s="22">
        <f t="shared" si="8"/>
        <v>9563</v>
      </c>
      <c r="F29" s="21">
        <v>9659</v>
      </c>
      <c r="G29" s="21">
        <v>0</v>
      </c>
      <c r="H29" s="21">
        <v>0</v>
      </c>
      <c r="I29" s="21">
        <f t="shared" si="9"/>
        <v>9659</v>
      </c>
      <c r="J29" s="24">
        <f t="shared" si="10"/>
        <v>0.010038690787409809</v>
      </c>
      <c r="K29" s="25">
        <f t="shared" si="11"/>
        <v>0.0960420202669452</v>
      </c>
      <c r="L29" s="25">
        <f t="shared" si="12"/>
        <v>0</v>
      </c>
      <c r="M29" s="25">
        <f t="shared" si="13"/>
        <v>0</v>
      </c>
      <c r="N29" s="26">
        <f t="shared" si="14"/>
        <v>0.014197801218905657</v>
      </c>
      <c r="O29" s="25">
        <f t="shared" si="15"/>
        <v>0.09067440201269197</v>
      </c>
      <c r="P29" s="25">
        <f t="shared" si="16"/>
        <v>0</v>
      </c>
      <c r="Q29" s="25">
        <f t="shared" si="17"/>
        <v>0</v>
      </c>
      <c r="R29" s="29">
        <f t="shared" si="18"/>
        <v>0.007097973193926269</v>
      </c>
    </row>
    <row r="30" spans="1:18" ht="15.75" customHeight="1">
      <c r="A30" s="20" t="s">
        <v>19</v>
      </c>
      <c r="B30" s="21">
        <v>6216</v>
      </c>
      <c r="C30" s="21">
        <v>0</v>
      </c>
      <c r="D30" s="21">
        <v>0</v>
      </c>
      <c r="E30" s="22">
        <f t="shared" si="8"/>
        <v>6216</v>
      </c>
      <c r="F30" s="21">
        <v>14754</v>
      </c>
      <c r="G30" s="21">
        <v>0</v>
      </c>
      <c r="H30" s="21">
        <v>0</v>
      </c>
      <c r="I30" s="21">
        <f t="shared" si="9"/>
        <v>14754</v>
      </c>
      <c r="J30" s="24">
        <f t="shared" si="10"/>
        <v>1.3735521235521235</v>
      </c>
      <c r="K30" s="25">
        <f t="shared" si="11"/>
        <v>0.06242781532775608</v>
      </c>
      <c r="L30" s="25">
        <f t="shared" si="12"/>
        <v>0</v>
      </c>
      <c r="M30" s="25">
        <f t="shared" si="13"/>
        <v>0</v>
      </c>
      <c r="N30" s="26">
        <f t="shared" si="14"/>
        <v>0.009228645025276332</v>
      </c>
      <c r="O30" s="25">
        <f t="shared" si="15"/>
        <v>0.13850399909879463</v>
      </c>
      <c r="P30" s="25">
        <f t="shared" si="16"/>
        <v>0</v>
      </c>
      <c r="Q30" s="25">
        <f t="shared" si="17"/>
        <v>0</v>
      </c>
      <c r="R30" s="29">
        <f t="shared" si="18"/>
        <v>0.010842064033873918</v>
      </c>
    </row>
    <row r="31" spans="1:18" ht="15.75" customHeight="1">
      <c r="A31" s="20" t="s">
        <v>44</v>
      </c>
      <c r="B31" s="21">
        <v>8324</v>
      </c>
      <c r="C31" s="21">
        <v>0</v>
      </c>
      <c r="D31" s="21">
        <v>0</v>
      </c>
      <c r="E31" s="22">
        <f t="shared" si="8"/>
        <v>8324</v>
      </c>
      <c r="F31" s="21">
        <v>7021</v>
      </c>
      <c r="G31" s="21">
        <v>0</v>
      </c>
      <c r="H31" s="21">
        <v>0</v>
      </c>
      <c r="I31" s="21">
        <f t="shared" si="9"/>
        <v>7021</v>
      </c>
      <c r="J31" s="24">
        <f t="shared" si="10"/>
        <v>-0.15653531955790487</v>
      </c>
      <c r="K31" s="25">
        <f t="shared" si="11"/>
        <v>0.08359863815769651</v>
      </c>
      <c r="L31" s="25">
        <f t="shared" si="12"/>
        <v>0</v>
      </c>
      <c r="M31" s="25">
        <f t="shared" si="13"/>
        <v>0</v>
      </c>
      <c r="N31" s="26">
        <f t="shared" si="14"/>
        <v>0.012358307784813415</v>
      </c>
      <c r="O31" s="25">
        <f t="shared" si="15"/>
        <v>0.0659100296646765</v>
      </c>
      <c r="P31" s="25">
        <f t="shared" si="16"/>
        <v>0</v>
      </c>
      <c r="Q31" s="25">
        <f t="shared" si="17"/>
        <v>0</v>
      </c>
      <c r="R31" s="29">
        <f t="shared" si="18"/>
        <v>0.005159423314479381</v>
      </c>
    </row>
    <row r="32" spans="1:18" ht="15.75" customHeight="1" thickBot="1">
      <c r="A32" s="20" t="s">
        <v>28</v>
      </c>
      <c r="B32" s="21">
        <v>22905</v>
      </c>
      <c r="C32" s="21">
        <v>0</v>
      </c>
      <c r="D32" s="21">
        <v>0</v>
      </c>
      <c r="E32" s="22">
        <f t="shared" si="8"/>
        <v>22905</v>
      </c>
      <c r="F32" s="21">
        <v>25128</v>
      </c>
      <c r="G32" s="21">
        <v>0</v>
      </c>
      <c r="H32" s="21">
        <v>0</v>
      </c>
      <c r="I32" s="21">
        <f t="shared" si="9"/>
        <v>25128</v>
      </c>
      <c r="J32" s="24">
        <f t="shared" si="10"/>
        <v>0.09705304518664047</v>
      </c>
      <c r="K32" s="25">
        <f t="shared" si="11"/>
        <v>0.23003685812134056</v>
      </c>
      <c r="L32" s="25">
        <f t="shared" si="12"/>
        <v>0</v>
      </c>
      <c r="M32" s="25">
        <f t="shared" si="13"/>
        <v>0</v>
      </c>
      <c r="N32" s="26">
        <f t="shared" si="14"/>
        <v>0.03400613164478031</v>
      </c>
      <c r="O32" s="25">
        <f t="shared" si="15"/>
        <v>0.2358905035484961</v>
      </c>
      <c r="P32" s="25">
        <f t="shared" si="16"/>
        <v>0</v>
      </c>
      <c r="Q32" s="25">
        <f t="shared" si="17"/>
        <v>0</v>
      </c>
      <c r="R32" s="29">
        <f t="shared" si="18"/>
        <v>0.018465459200432684</v>
      </c>
    </row>
    <row r="33" spans="1:18" ht="15.75" customHeight="1" thickBot="1">
      <c r="A33" s="6" t="s">
        <v>12</v>
      </c>
      <c r="B33" s="7">
        <f aca="true" t="shared" si="19" ref="B33:I33">SUM(B27:B32)</f>
        <v>99571</v>
      </c>
      <c r="C33" s="7">
        <f t="shared" si="19"/>
        <v>573653</v>
      </c>
      <c r="D33" s="7">
        <f t="shared" si="19"/>
        <v>331</v>
      </c>
      <c r="E33" s="7">
        <f t="shared" si="19"/>
        <v>673555</v>
      </c>
      <c r="F33" s="14">
        <f t="shared" si="19"/>
        <v>106524</v>
      </c>
      <c r="G33" s="7">
        <f t="shared" si="19"/>
        <v>1253911</v>
      </c>
      <c r="H33" s="7">
        <f t="shared" si="19"/>
        <v>376</v>
      </c>
      <c r="I33" s="7">
        <f t="shared" si="19"/>
        <v>1360811</v>
      </c>
      <c r="J33" s="9">
        <f t="shared" si="10"/>
        <v>1.020341323277238</v>
      </c>
      <c r="K33" s="10">
        <f aca="true" t="shared" si="20" ref="K33:R33">SUM(K27:K32)</f>
        <v>1</v>
      </c>
      <c r="L33" s="10">
        <f t="shared" si="20"/>
        <v>1</v>
      </c>
      <c r="M33" s="10">
        <f t="shared" si="20"/>
        <v>1</v>
      </c>
      <c r="N33" s="11">
        <f t="shared" si="20"/>
        <v>1</v>
      </c>
      <c r="O33" s="10">
        <f t="shared" si="20"/>
        <v>1</v>
      </c>
      <c r="P33" s="10">
        <f t="shared" si="20"/>
        <v>1</v>
      </c>
      <c r="Q33" s="10">
        <f t="shared" si="20"/>
        <v>1</v>
      </c>
      <c r="R33" s="12">
        <f t="shared" si="20"/>
        <v>0.9999999999999999</v>
      </c>
    </row>
    <row r="35" ht="15.75" customHeight="1">
      <c r="A35" s="2" t="str">
        <f>+A18</f>
        <v>Canadian Exchange Rate Used: 2010 = 1.003 and 2011 = 0.979115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2" r:id="rId1"/>
  <ignoredErrors>
    <ignoredError sqref="J33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bruggeman</dc:creator>
  <cp:keywords/>
  <dc:description/>
  <cp:lastModifiedBy>Sullivan Carol</cp:lastModifiedBy>
  <cp:lastPrinted>2012-04-30T17:29:26Z</cp:lastPrinted>
  <dcterms:created xsi:type="dcterms:W3CDTF">1998-03-27T18:48:13Z</dcterms:created>
  <dcterms:modified xsi:type="dcterms:W3CDTF">2012-05-14T19:20:41Z</dcterms:modified>
  <cp:category/>
  <cp:version/>
  <cp:contentType/>
  <cp:contentStatus/>
</cp:coreProperties>
</file>