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524" windowWidth="11340" windowHeight="6552" activeTab="0"/>
  </bookViews>
  <sheets>
    <sheet name="usord " sheetId="1" r:id="rId1"/>
    <sheet name="canord" sheetId="2" r:id="rId2"/>
    <sheet name="usgroup" sheetId="3" r:id="rId3"/>
    <sheet name="cangroup" sheetId="4" r:id="rId4"/>
  </sheets>
  <definedNames>
    <definedName name="_xlnm.Print_Area" localSheetId="1">'canord'!$A$1:$U$79</definedName>
  </definedNames>
  <calcPr fullCalcOnLoad="1"/>
</workbook>
</file>

<file path=xl/sharedStrings.xml><?xml version="1.0" encoding="utf-8"?>
<sst xmlns="http://schemas.openxmlformats.org/spreadsheetml/2006/main" count="360" uniqueCount="84">
  <si>
    <t>FileName</t>
  </si>
  <si>
    <t>Date</t>
  </si>
  <si>
    <t>Company</t>
  </si>
  <si>
    <t>Recur.</t>
  </si>
  <si>
    <t>Port.</t>
  </si>
  <si>
    <t>Retro.</t>
  </si>
  <si>
    <t>Total</t>
  </si>
  <si>
    <t>Percentage</t>
  </si>
  <si>
    <t>Increase</t>
  </si>
  <si>
    <t xml:space="preserve">        Market Share Percentages</t>
  </si>
  <si>
    <t>Guardian</t>
  </si>
  <si>
    <t>Manufacturers Life</t>
  </si>
  <si>
    <t>Optimum Re (US)</t>
  </si>
  <si>
    <t>Transamerica Re</t>
  </si>
  <si>
    <t>TOTALS</t>
  </si>
  <si>
    <t>U.S. ORDINARY REINSURANCE</t>
  </si>
  <si>
    <t>CANADIAN ORDINARY REINSURANCE</t>
  </si>
  <si>
    <t>Date:</t>
  </si>
  <si>
    <t>Munich Re (Canada)</t>
  </si>
  <si>
    <t>Munich  Re (Canada)</t>
  </si>
  <si>
    <t>Optimum Re (Canada)</t>
  </si>
  <si>
    <t>RGA Re (Canada)</t>
  </si>
  <si>
    <t xml:space="preserve"> </t>
  </si>
  <si>
    <t xml:space="preserve">         Ordinary Reinsurance In Force</t>
  </si>
  <si>
    <t xml:space="preserve">          Ordinary Reinsurance In Force</t>
  </si>
  <si>
    <t xml:space="preserve">          Market Share Percentages</t>
  </si>
  <si>
    <t xml:space="preserve">            Market Share Percentages</t>
  </si>
  <si>
    <t xml:space="preserve">       Ordinary Reinsurance In Force</t>
  </si>
  <si>
    <t xml:space="preserve">        Ordinary Reinsurance In Force</t>
  </si>
  <si>
    <t xml:space="preserve">           Ordinary Reinsurance In Force</t>
  </si>
  <si>
    <t xml:space="preserve">Swiss Re </t>
  </si>
  <si>
    <t xml:space="preserve">Canada Life </t>
  </si>
  <si>
    <t>Canada Life</t>
  </si>
  <si>
    <t>Scottish Re</t>
  </si>
  <si>
    <t>`</t>
  </si>
  <si>
    <t>Swiss Re</t>
  </si>
  <si>
    <t>General Re Life</t>
  </si>
  <si>
    <t>Pacific Life</t>
  </si>
  <si>
    <t xml:space="preserve">Generali USA Life Re </t>
  </si>
  <si>
    <t>AXA Equitable</t>
  </si>
  <si>
    <t>RGA Re. Company</t>
  </si>
  <si>
    <t>Ace Tempest</t>
  </si>
  <si>
    <t>Retro</t>
  </si>
  <si>
    <t>Wilton Re</t>
  </si>
  <si>
    <t>Group Reinsurance Plus (Hartford)</t>
  </si>
  <si>
    <t>Scottish Re (US)</t>
  </si>
  <si>
    <t>SCOR Global Life</t>
  </si>
  <si>
    <t xml:space="preserve">                      Market Share Percentages</t>
  </si>
  <si>
    <t xml:space="preserve">                    Market Share Percentages</t>
  </si>
  <si>
    <t>Percentage Increase</t>
  </si>
  <si>
    <t xml:space="preserve">Employers Re. Corp. </t>
  </si>
  <si>
    <t>Employers Re Corp.</t>
  </si>
  <si>
    <t>DNR: Did Not Report</t>
  </si>
  <si>
    <t>SCOR Global Life (US)</t>
  </si>
  <si>
    <t>SCOR Global Life (Canada)</t>
  </si>
  <si>
    <t>Aurigen</t>
  </si>
  <si>
    <t>Hannover Life Re*</t>
  </si>
  <si>
    <t>* The 2009 number includes $529,837 of Portfolio New Business Assumed from the ING individual life reinsurance acquisition.</t>
  </si>
  <si>
    <t>* The 2009 numbers include $529,837 of Portfolio New Business Assumed and $493,404 of Recurring In Force at year-end from the ING individual life reinsurance acquisition</t>
  </si>
  <si>
    <t>* The 2009 number includes $493,404 of Recurring In Force from the ING individual life reinsurance acquisition</t>
  </si>
  <si>
    <t>Munich Re (US)</t>
  </si>
  <si>
    <t>CANADIAN ORDINARY REINSURANCE IN FORCE MARKET SHARE PERCENTAGES FOR 2009 AND 2010 ( AMOUNTS IN $CAN MILLIONS)</t>
  </si>
  <si>
    <t>U.S. ORDINARY REINSURANCE IN FORCE MARKET SHARE PERCENTAGES FOR 2009 AND 2010 (AMOUNTS IN $U.S. MILLIONS)</t>
  </si>
  <si>
    <t>Port</t>
  </si>
  <si>
    <t>Trad</t>
  </si>
  <si>
    <t>Generali USA Life Re</t>
  </si>
  <si>
    <t>Hannover Life Re</t>
  </si>
  <si>
    <t>Canadian Exchange Rate Used: 2009 = 0.962279 and 2010 = 1.003</t>
  </si>
  <si>
    <t>Berkshire Hathaway Group (Sun)</t>
  </si>
  <si>
    <t xml:space="preserve">         Group Reinsurance In Force (Premium)</t>
  </si>
  <si>
    <t xml:space="preserve">                    Group Reinsurance In Force (Premium)</t>
  </si>
  <si>
    <t>CANADIAN GROUP REINSURANCE PREMIUM IN FORCE MARKET SHARE PERCENTAGES FOR 2009 AND 2010 (AMOUNTS IN $CAN THOUSANDS)</t>
  </si>
  <si>
    <t>U.S. GROUP REINSURANCE PREMIUM IN FORCE MARKET SHARE PERCENTAGES FOR 2009 AND 2010 (AMOUNTS IN $U.S. THOUSANDS)</t>
  </si>
  <si>
    <t>DNR</t>
  </si>
  <si>
    <t>CANADIAN GROUP REINSURANCE PREMIUM NEW BUSINESS MARKET SHARE PERCENTAGES FOR 2009 AND 2010 (AMOUNTS IN $CAN THOUSANDS)</t>
  </si>
  <si>
    <t xml:space="preserve">                    Group Reinsurance New Business (Premium)</t>
  </si>
  <si>
    <t xml:space="preserve">   Group Reinsurance New Business (Premium)</t>
  </si>
  <si>
    <t>U.S. GROUP REINSURANCE PREMIUM NEW BUSINESS AND IN FORCE MARKET SHARE PERCENTAGES FOR 2009 AND 2010 (AMOUNTS IN $U.S. THOUSANDS)</t>
  </si>
  <si>
    <t xml:space="preserve">      Ordinary Reinsurance New Business</t>
  </si>
  <si>
    <t>CANADIAN ORDINARY REINSURANCE NEW BUSINESS MARKET SHARE PERCENTAGES FOR 2009 AND 2010 ( AMOUNTS IN $CAN MILLIONS)</t>
  </si>
  <si>
    <t xml:space="preserve">        Ordinary Reinsurance New Business</t>
  </si>
  <si>
    <t xml:space="preserve">    Ordinary Reinsurance New Business</t>
  </si>
  <si>
    <t>U.S. ORDINARY REINSURANCE NEW BUSINESS MARKET SHARE PERCENTAGES FOR 2009 AND 2010 ( AMOUNTS IN $U.S. MILLIONS)</t>
  </si>
  <si>
    <t xml:space="preserve">         Ordinary Reinsurance New Business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</si>
</sst>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  <numFmt numFmtId="172" formatCode="[$-409]dddd\,\ mmmm\ dd\,\ yyyy"/>
    <numFmt numFmtId="173" formatCode="[$-409]h:mm:ss\ AM/PM"/>
    <numFmt numFmtId="174" formatCode="0.0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10" fontId="1" fillId="0" borderId="2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0" fontId="1" fillId="0" borderId="18" xfId="0" applyNumberFormat="1" applyFont="1" applyFill="1" applyBorder="1" applyAlignment="1">
      <alignment/>
    </xf>
    <xf numFmtId="10" fontId="1" fillId="0" borderId="19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10" fontId="1" fillId="0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33" borderId="32" xfId="0" applyFont="1" applyFill="1" applyBorder="1" applyAlignment="1">
      <alignment horizontal="center"/>
    </xf>
    <xf numFmtId="15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0" xfId="0" applyFont="1" applyFill="1" applyAlignment="1">
      <alignment/>
    </xf>
    <xf numFmtId="1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15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36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2" fillId="33" borderId="21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10" fontId="1" fillId="0" borderId="2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10" fontId="1" fillId="0" borderId="38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10" fontId="2" fillId="0" borderId="12" xfId="0" applyNumberFormat="1" applyFont="1" applyFill="1" applyBorder="1" applyAlignment="1">
      <alignment/>
    </xf>
    <xf numFmtId="10" fontId="2" fillId="0" borderId="11" xfId="0" applyNumberFormat="1" applyFont="1" applyFill="1" applyBorder="1" applyAlignment="1">
      <alignment/>
    </xf>
    <xf numFmtId="10" fontId="2" fillId="0" borderId="16" xfId="0" applyNumberFormat="1" applyFont="1" applyFill="1" applyBorder="1" applyAlignment="1">
      <alignment/>
    </xf>
    <xf numFmtId="10" fontId="2" fillId="0" borderId="12" xfId="0" applyNumberFormat="1" applyFont="1" applyBorder="1" applyAlignment="1">
      <alignment/>
    </xf>
    <xf numFmtId="10" fontId="1" fillId="0" borderId="40" xfId="0" applyNumberFormat="1" applyFont="1" applyFill="1" applyBorder="1" applyAlignment="1">
      <alignment/>
    </xf>
    <xf numFmtId="10" fontId="2" fillId="0" borderId="16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0" fontId="1" fillId="0" borderId="0" xfId="0" applyFont="1" applyAlignment="1" quotePrefix="1">
      <alignment/>
    </xf>
    <xf numFmtId="37" fontId="1" fillId="0" borderId="21" xfId="42" applyNumberFormat="1" applyFont="1" applyFill="1" applyBorder="1" applyAlignment="1">
      <alignment/>
    </xf>
    <xf numFmtId="37" fontId="1" fillId="0" borderId="0" xfId="42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0" fontId="1" fillId="34" borderId="0" xfId="0" applyFont="1" applyFill="1" applyAlignment="1" quotePrefix="1">
      <alignment/>
    </xf>
    <xf numFmtId="9" fontId="1" fillId="0" borderId="0" xfId="0" applyNumberFormat="1" applyFont="1" applyAlignment="1">
      <alignment/>
    </xf>
    <xf numFmtId="37" fontId="1" fillId="0" borderId="0" xfId="42" applyNumberFormat="1" applyFont="1" applyFill="1" applyBorder="1" applyAlignment="1">
      <alignment horizontal="right"/>
    </xf>
    <xf numFmtId="37" fontId="1" fillId="0" borderId="21" xfId="42" applyNumberFormat="1" applyFont="1" applyFill="1" applyBorder="1" applyAlignment="1">
      <alignment horizontal="right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zoomScaleSheetLayoutView="100" zoomScalePageLayoutView="0" workbookViewId="0" topLeftCell="B100">
      <selection activeCell="N85" sqref="N85"/>
    </sheetView>
  </sheetViews>
  <sheetFormatPr defaultColWidth="9.140625" defaultRowHeight="15.75" customHeight="1"/>
  <cols>
    <col min="1" max="1" width="31.57421875" style="52" customWidth="1"/>
    <col min="2" max="2" width="12.28125" style="52" customWidth="1"/>
    <col min="3" max="3" width="10.140625" style="52" bestFit="1" customWidth="1"/>
    <col min="4" max="4" width="9.421875" style="52" bestFit="1" customWidth="1"/>
    <col min="5" max="6" width="11.7109375" style="52" bestFit="1" customWidth="1"/>
    <col min="7" max="7" width="10.28125" style="52" bestFit="1" customWidth="1"/>
    <col min="8" max="8" width="9.421875" style="52" bestFit="1" customWidth="1"/>
    <col min="9" max="9" width="11.7109375" style="52" bestFit="1" customWidth="1"/>
    <col min="10" max="10" width="11.7109375" style="52" customWidth="1"/>
    <col min="11" max="11" width="13.421875" style="52" customWidth="1"/>
    <col min="12" max="12" width="11.7109375" style="52" customWidth="1"/>
    <col min="13" max="13" width="12.140625" style="52" customWidth="1"/>
    <col min="14" max="14" width="10.421875" style="52" customWidth="1"/>
    <col min="15" max="15" width="9.28125" style="52" bestFit="1" customWidth="1"/>
    <col min="16" max="16" width="10.28125" style="52" bestFit="1" customWidth="1"/>
    <col min="17" max="20" width="9.28125" style="52" bestFit="1" customWidth="1"/>
    <col min="21" max="16384" width="8.8515625" style="52" customWidth="1"/>
  </cols>
  <sheetData>
    <row r="1" spans="1:21" ht="15.75" customHeight="1">
      <c r="A1" s="67" t="s">
        <v>22</v>
      </c>
      <c r="B1" s="67" t="s">
        <v>22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15.75" customHeight="1">
      <c r="A2" s="67" t="s">
        <v>17</v>
      </c>
      <c r="B2" s="68">
        <v>40639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15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ht="15.75" customHeight="1">
      <c r="A4" s="67"/>
      <c r="B4" s="67"/>
      <c r="C4" s="16" t="s">
        <v>82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ht="15.75" customHeight="1" thickBo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15.7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</row>
    <row r="7" spans="1:21" ht="15.75" customHeight="1">
      <c r="A7" s="33"/>
      <c r="B7" s="34"/>
      <c r="C7" s="34"/>
      <c r="D7" s="34" t="s">
        <v>83</v>
      </c>
      <c r="E7" s="34"/>
      <c r="F7" s="34"/>
      <c r="G7" s="34"/>
      <c r="H7" s="34"/>
      <c r="I7" s="34"/>
      <c r="J7" s="98" t="s">
        <v>49</v>
      </c>
      <c r="K7" s="99"/>
      <c r="L7" s="99"/>
      <c r="M7" s="100"/>
      <c r="N7" s="34"/>
      <c r="O7" s="34"/>
      <c r="P7" s="34" t="s">
        <v>25</v>
      </c>
      <c r="Q7" s="34"/>
      <c r="R7" s="34"/>
      <c r="S7" s="34"/>
      <c r="T7" s="34"/>
      <c r="U7" s="36"/>
    </row>
    <row r="8" spans="1:21" ht="15.75" customHeight="1">
      <c r="A8" s="37"/>
      <c r="B8" s="34"/>
      <c r="C8" s="34">
        <v>2009</v>
      </c>
      <c r="D8" s="34"/>
      <c r="E8" s="38"/>
      <c r="F8" s="34"/>
      <c r="G8" s="34">
        <v>2010</v>
      </c>
      <c r="H8" s="34"/>
      <c r="I8" s="38"/>
      <c r="J8" s="76"/>
      <c r="K8" s="34"/>
      <c r="L8" s="34"/>
      <c r="M8" s="77" t="s">
        <v>22</v>
      </c>
      <c r="N8" s="34"/>
      <c r="O8" s="34">
        <f>+C8</f>
        <v>2009</v>
      </c>
      <c r="P8" s="34"/>
      <c r="Q8" s="38"/>
      <c r="R8" s="34"/>
      <c r="S8" s="34">
        <f>+G8</f>
        <v>2010</v>
      </c>
      <c r="T8" s="34"/>
      <c r="U8" s="36"/>
    </row>
    <row r="9" spans="1:21" ht="15.75" customHeight="1" thickBot="1">
      <c r="A9" s="40" t="s">
        <v>2</v>
      </c>
      <c r="B9" s="41" t="s">
        <v>3</v>
      </c>
      <c r="C9" s="41" t="s">
        <v>4</v>
      </c>
      <c r="D9" s="41" t="s">
        <v>5</v>
      </c>
      <c r="E9" s="42" t="s">
        <v>6</v>
      </c>
      <c r="F9" s="43" t="s">
        <v>3</v>
      </c>
      <c r="G9" s="43" t="s">
        <v>4</v>
      </c>
      <c r="H9" s="43" t="s">
        <v>5</v>
      </c>
      <c r="I9" s="44" t="s">
        <v>6</v>
      </c>
      <c r="J9" s="43" t="s">
        <v>3</v>
      </c>
      <c r="K9" s="43" t="s">
        <v>4</v>
      </c>
      <c r="L9" s="43" t="s">
        <v>5</v>
      </c>
      <c r="M9" s="44" t="s">
        <v>6</v>
      </c>
      <c r="N9" s="43" t="s">
        <v>3</v>
      </c>
      <c r="O9" s="43" t="s">
        <v>4</v>
      </c>
      <c r="P9" s="43" t="s">
        <v>5</v>
      </c>
      <c r="Q9" s="44" t="s">
        <v>6</v>
      </c>
      <c r="R9" s="43" t="s">
        <v>3</v>
      </c>
      <c r="S9" s="43" t="s">
        <v>4</v>
      </c>
      <c r="T9" s="43" t="s">
        <v>5</v>
      </c>
      <c r="U9" s="46" t="s">
        <v>6</v>
      </c>
    </row>
    <row r="10" spans="1:21" ht="15.75" customHeight="1" thickTop="1">
      <c r="A10" s="20"/>
      <c r="B10" s="53"/>
      <c r="C10" s="53"/>
      <c r="D10" s="53"/>
      <c r="E10" s="54" t="s">
        <v>22</v>
      </c>
      <c r="F10" s="53"/>
      <c r="G10" s="53"/>
      <c r="H10" s="53"/>
      <c r="I10" s="53" t="s">
        <v>22</v>
      </c>
      <c r="J10" s="81"/>
      <c r="K10" s="79"/>
      <c r="L10" s="79"/>
      <c r="M10" s="26" t="s">
        <v>22</v>
      </c>
      <c r="N10" s="53"/>
      <c r="O10" s="53"/>
      <c r="P10" s="53"/>
      <c r="Q10" s="54"/>
      <c r="R10" s="53"/>
      <c r="S10" s="53"/>
      <c r="T10" s="53"/>
      <c r="U10" s="55"/>
    </row>
    <row r="11" spans="1:21" ht="15" customHeight="1">
      <c r="A11" s="20" t="s">
        <v>41</v>
      </c>
      <c r="B11" s="21">
        <v>10265</v>
      </c>
      <c r="C11" s="21">
        <v>0</v>
      </c>
      <c r="D11" s="21">
        <v>0</v>
      </c>
      <c r="E11" s="22">
        <f aca="true" t="shared" si="0" ref="E11:E18">+B11+C11+D11</f>
        <v>10265</v>
      </c>
      <c r="F11" s="21">
        <v>6478</v>
      </c>
      <c r="G11" s="21">
        <v>0</v>
      </c>
      <c r="H11" s="21">
        <v>0</v>
      </c>
      <c r="I11" s="22">
        <f aca="true" t="shared" si="1" ref="I11:I28">+F11+G11+H11</f>
        <v>6478</v>
      </c>
      <c r="J11" s="78">
        <f>IF(+B11&gt;0,(+F11-B11)/B11,0)</f>
        <v>-0.3689235265465173</v>
      </c>
      <c r="K11" s="25">
        <f>IF(+C11&gt;0,(+G11-C11)/C11,0)</f>
        <v>0</v>
      </c>
      <c r="L11" s="25">
        <f>IF(+D11&gt;0,(+H11-D11)/D11,0)</f>
        <v>0</v>
      </c>
      <c r="M11" s="26">
        <f>IF(+E11&gt;0,(+I11-E11)/E11,0)</f>
        <v>-0.3689235265465173</v>
      </c>
      <c r="N11" s="25">
        <f aca="true" t="shared" si="2" ref="N11:N19">+B11/$B$31</f>
        <v>0.01722673844893904</v>
      </c>
      <c r="O11" s="25">
        <f aca="true" t="shared" si="3" ref="O11:O19">+C11/$C$31</f>
        <v>0</v>
      </c>
      <c r="P11" s="25">
        <f aca="true" t="shared" si="4" ref="P11:P19">+D11/$D$31</f>
        <v>0</v>
      </c>
      <c r="Q11" s="26">
        <f aca="true" t="shared" si="5" ref="Q11:Q19">+E11/$E$31</f>
        <v>0.0073987154417281785</v>
      </c>
      <c r="R11" s="25">
        <f aca="true" t="shared" si="6" ref="R11:R30">+F11/$F$31</f>
        <v>0.012828688099302522</v>
      </c>
      <c r="S11" s="25">
        <f aca="true" t="shared" si="7" ref="S11:S30">+G11/$G$31</f>
        <v>0</v>
      </c>
      <c r="T11" s="25">
        <f aca="true" t="shared" si="8" ref="T11:T30">+H11/$H$31</f>
        <v>0</v>
      </c>
      <c r="U11" s="27">
        <f aca="true" t="shared" si="9" ref="U11:U30">+I11/$I$31</f>
        <v>0.01068229489598037</v>
      </c>
    </row>
    <row r="12" spans="1:21" ht="15" customHeight="1">
      <c r="A12" s="20" t="s">
        <v>39</v>
      </c>
      <c r="B12" s="21">
        <v>0</v>
      </c>
      <c r="C12" s="21">
        <v>0</v>
      </c>
      <c r="D12" s="21">
        <v>2439</v>
      </c>
      <c r="E12" s="22">
        <f t="shared" si="0"/>
        <v>2439</v>
      </c>
      <c r="F12" s="21">
        <v>0</v>
      </c>
      <c r="G12" s="21">
        <v>0</v>
      </c>
      <c r="H12" s="21">
        <v>1622</v>
      </c>
      <c r="I12" s="22">
        <f>+F12+G12+H12</f>
        <v>1622</v>
      </c>
      <c r="J12" s="78">
        <f aca="true" t="shared" si="10" ref="J12:J30">IF(+B12&gt;0,(+F12-B12)/B12,0)</f>
        <v>0</v>
      </c>
      <c r="K12" s="25">
        <f aca="true" t="shared" si="11" ref="K12:K30">IF(+C12&gt;0,(+G12-C12)/C12,0)</f>
        <v>0</v>
      </c>
      <c r="L12" s="25">
        <f aca="true" t="shared" si="12" ref="L12:L30">IF(+D12&gt;0,(+H12-D12)/D12,0)</f>
        <v>-0.33497334973349735</v>
      </c>
      <c r="M12" s="26">
        <f aca="true" t="shared" si="13" ref="M12:M31">IF(+E12&gt;0,(+I12-E12)/E12,0)</f>
        <v>-0.33497334973349735</v>
      </c>
      <c r="N12" s="25">
        <f t="shared" si="2"/>
        <v>0</v>
      </c>
      <c r="O12" s="25">
        <f t="shared" si="3"/>
        <v>0</v>
      </c>
      <c r="P12" s="25">
        <f t="shared" si="4"/>
        <v>0.1646082202875076</v>
      </c>
      <c r="Q12" s="26">
        <f t="shared" si="5"/>
        <v>0.0017579607367145668</v>
      </c>
      <c r="R12" s="25">
        <f t="shared" si="6"/>
        <v>0</v>
      </c>
      <c r="S12" s="25">
        <f t="shared" si="7"/>
        <v>0</v>
      </c>
      <c r="T12" s="25">
        <f t="shared" si="8"/>
        <v>0.22446720177138113</v>
      </c>
      <c r="U12" s="27">
        <f t="shared" si="9"/>
        <v>0.0026746962521272243</v>
      </c>
    </row>
    <row r="13" spans="1:21" ht="15" customHeight="1">
      <c r="A13" s="20" t="s">
        <v>68</v>
      </c>
      <c r="B13" s="21">
        <v>0</v>
      </c>
      <c r="C13" s="21">
        <v>0</v>
      </c>
      <c r="D13" s="21">
        <v>5660</v>
      </c>
      <c r="E13" s="22">
        <f t="shared" si="0"/>
        <v>5660</v>
      </c>
      <c r="F13" s="21">
        <v>0</v>
      </c>
      <c r="G13" s="21">
        <v>0</v>
      </c>
      <c r="H13" s="21">
        <v>2690</v>
      </c>
      <c r="I13" s="22">
        <f>+F13+G13+H13</f>
        <v>2690</v>
      </c>
      <c r="J13" s="78">
        <f>IF(+B13&gt;0,(+F13-B13)/B13,0)</f>
        <v>0</v>
      </c>
      <c r="K13" s="25">
        <f>IF(+C13&gt;0,(+G13-C13)/C13,0)</f>
        <v>0</v>
      </c>
      <c r="L13" s="25">
        <f>IF(+D13&gt;0,(+H13-D13)/D13,0)</f>
        <v>-0.5247349823321554</v>
      </c>
      <c r="M13" s="26">
        <f>IF(+E13&gt;0,(+I13-E13)/E13,0)</f>
        <v>-0.5247349823321554</v>
      </c>
      <c r="N13" s="25">
        <f t="shared" si="2"/>
        <v>0</v>
      </c>
      <c r="O13" s="25">
        <f t="shared" si="3"/>
        <v>0</v>
      </c>
      <c r="P13" s="25">
        <f t="shared" si="4"/>
        <v>0.38199365593574947</v>
      </c>
      <c r="Q13" s="26">
        <f t="shared" si="5"/>
        <v>0.004079564481264637</v>
      </c>
      <c r="R13" s="25">
        <f t="shared" si="6"/>
        <v>0</v>
      </c>
      <c r="S13" s="25">
        <f t="shared" si="7"/>
        <v>0</v>
      </c>
      <c r="T13" s="25">
        <f t="shared" si="8"/>
        <v>0.3722668142817603</v>
      </c>
      <c r="U13" s="27">
        <f t="shared" si="9"/>
        <v>0.004435840270174004</v>
      </c>
    </row>
    <row r="14" spans="1:21" ht="15.75" customHeight="1">
      <c r="A14" s="20" t="s">
        <v>31</v>
      </c>
      <c r="B14" s="21">
        <v>19191</v>
      </c>
      <c r="C14" s="21">
        <v>139301</v>
      </c>
      <c r="D14" s="21">
        <v>0</v>
      </c>
      <c r="E14" s="22">
        <f t="shared" si="0"/>
        <v>158492</v>
      </c>
      <c r="F14" s="21">
        <v>19698</v>
      </c>
      <c r="G14" s="21">
        <v>71601</v>
      </c>
      <c r="H14" s="21">
        <v>0</v>
      </c>
      <c r="I14" s="22">
        <f t="shared" si="1"/>
        <v>91299</v>
      </c>
      <c r="J14" s="78">
        <f t="shared" si="10"/>
        <v>0.026418633734563077</v>
      </c>
      <c r="K14" s="25">
        <f t="shared" si="11"/>
        <v>-0.4859979468919821</v>
      </c>
      <c r="L14" s="25">
        <f t="shared" si="12"/>
        <v>0</v>
      </c>
      <c r="M14" s="26">
        <f t="shared" si="13"/>
        <v>-0.4239519975771648</v>
      </c>
      <c r="N14" s="25">
        <f t="shared" si="2"/>
        <v>0.032206365082668206</v>
      </c>
      <c r="O14" s="25">
        <f t="shared" si="3"/>
        <v>0.17934750421650295</v>
      </c>
      <c r="P14" s="25">
        <f t="shared" si="4"/>
        <v>0</v>
      </c>
      <c r="Q14" s="26">
        <f t="shared" si="5"/>
        <v>0.11423645472872698</v>
      </c>
      <c r="R14" s="25">
        <f t="shared" si="6"/>
        <v>0.039008875915415415</v>
      </c>
      <c r="S14" s="25">
        <f t="shared" si="7"/>
        <v>0.7598051699987266</v>
      </c>
      <c r="T14" s="25">
        <f t="shared" si="8"/>
        <v>0</v>
      </c>
      <c r="U14" s="27">
        <f t="shared" si="9"/>
        <v>0.15055307837420684</v>
      </c>
    </row>
    <row r="15" spans="1:21" ht="15.75" customHeight="1">
      <c r="A15" s="20" t="s">
        <v>50</v>
      </c>
      <c r="B15" s="21">
        <v>281</v>
      </c>
      <c r="C15" s="21">
        <v>0</v>
      </c>
      <c r="D15" s="21">
        <v>0</v>
      </c>
      <c r="E15" s="22">
        <f t="shared" si="0"/>
        <v>281</v>
      </c>
      <c r="F15" s="21">
        <v>0</v>
      </c>
      <c r="G15" s="21">
        <v>0</v>
      </c>
      <c r="H15" s="21">
        <v>0</v>
      </c>
      <c r="I15" s="22">
        <f t="shared" si="1"/>
        <v>0</v>
      </c>
      <c r="J15" s="78">
        <f t="shared" si="10"/>
        <v>-1</v>
      </c>
      <c r="K15" s="25">
        <f t="shared" si="11"/>
        <v>0</v>
      </c>
      <c r="L15" s="25">
        <f t="shared" si="12"/>
        <v>0</v>
      </c>
      <c r="M15" s="26">
        <f t="shared" si="13"/>
        <v>-1</v>
      </c>
      <c r="N15" s="25">
        <f t="shared" si="2"/>
        <v>0.00047157462290812183</v>
      </c>
      <c r="O15" s="25">
        <f t="shared" si="3"/>
        <v>0</v>
      </c>
      <c r="P15" s="25">
        <f t="shared" si="4"/>
        <v>0</v>
      </c>
      <c r="Q15" s="26">
        <f t="shared" si="5"/>
        <v>0.00020253668184370366</v>
      </c>
      <c r="R15" s="25">
        <f t="shared" si="6"/>
        <v>0</v>
      </c>
      <c r="S15" s="25">
        <f t="shared" si="7"/>
        <v>0</v>
      </c>
      <c r="T15" s="25">
        <f t="shared" si="8"/>
        <v>0</v>
      </c>
      <c r="U15" s="27">
        <f t="shared" si="9"/>
        <v>0</v>
      </c>
    </row>
    <row r="16" spans="1:21" ht="15.75" customHeight="1">
      <c r="A16" s="20" t="s">
        <v>36</v>
      </c>
      <c r="B16" s="21">
        <v>10088</v>
      </c>
      <c r="C16" s="21">
        <v>0</v>
      </c>
      <c r="D16" s="21">
        <v>0</v>
      </c>
      <c r="E16" s="22">
        <f t="shared" si="0"/>
        <v>10088</v>
      </c>
      <c r="F16" s="21">
        <v>10041</v>
      </c>
      <c r="G16" s="21">
        <v>0</v>
      </c>
      <c r="H16" s="21">
        <v>0</v>
      </c>
      <c r="I16" s="22">
        <f>+F16+G16+H16</f>
        <v>10041</v>
      </c>
      <c r="J16" s="78">
        <f t="shared" si="10"/>
        <v>-0.0046590007930214115</v>
      </c>
      <c r="K16" s="25">
        <f t="shared" si="11"/>
        <v>0</v>
      </c>
      <c r="L16" s="25">
        <f t="shared" si="12"/>
        <v>0</v>
      </c>
      <c r="M16" s="26">
        <f t="shared" si="13"/>
        <v>-0.0046590007930214115</v>
      </c>
      <c r="N16" s="25">
        <f t="shared" si="2"/>
        <v>0.016929696782552076</v>
      </c>
      <c r="O16" s="25">
        <f t="shared" si="3"/>
        <v>0</v>
      </c>
      <c r="P16" s="25">
        <f t="shared" si="4"/>
        <v>0</v>
      </c>
      <c r="Q16" s="26">
        <f t="shared" si="5"/>
        <v>0.007271138955299938</v>
      </c>
      <c r="R16" s="25">
        <f t="shared" si="6"/>
        <v>0.01988466458862251</v>
      </c>
      <c r="S16" s="25">
        <f t="shared" si="7"/>
        <v>0</v>
      </c>
      <c r="T16" s="25">
        <f t="shared" si="8"/>
        <v>0</v>
      </c>
      <c r="U16" s="27">
        <f t="shared" si="9"/>
        <v>0.016557721989894858</v>
      </c>
    </row>
    <row r="17" spans="1:21" ht="15.75" customHeight="1">
      <c r="A17" s="20" t="s">
        <v>38</v>
      </c>
      <c r="B17" s="21">
        <v>70023</v>
      </c>
      <c r="C17" s="21">
        <v>0</v>
      </c>
      <c r="D17" s="21">
        <v>0</v>
      </c>
      <c r="E17" s="22">
        <f t="shared" si="0"/>
        <v>70023</v>
      </c>
      <c r="F17" s="21">
        <v>77782</v>
      </c>
      <c r="G17" s="21">
        <v>0</v>
      </c>
      <c r="H17" s="21">
        <v>0</v>
      </c>
      <c r="I17" s="22">
        <f>+F17+G17+H17</f>
        <v>77782</v>
      </c>
      <c r="J17" s="78">
        <f t="shared" si="10"/>
        <v>0.11080644930951258</v>
      </c>
      <c r="K17" s="25">
        <f t="shared" si="11"/>
        <v>0</v>
      </c>
      <c r="L17" s="25">
        <f t="shared" si="12"/>
        <v>0</v>
      </c>
      <c r="M17" s="26">
        <f t="shared" si="13"/>
        <v>0.11080644930951258</v>
      </c>
      <c r="N17" s="25">
        <f t="shared" si="2"/>
        <v>0.11751270398539293</v>
      </c>
      <c r="O17" s="25">
        <f t="shared" si="3"/>
        <v>0</v>
      </c>
      <c r="P17" s="25">
        <f t="shared" si="4"/>
        <v>0</v>
      </c>
      <c r="Q17" s="26">
        <f t="shared" si="5"/>
        <v>0.05047055541900947</v>
      </c>
      <c r="R17" s="25">
        <f t="shared" si="6"/>
        <v>0.15403535315528694</v>
      </c>
      <c r="S17" s="25">
        <f t="shared" si="7"/>
        <v>0</v>
      </c>
      <c r="T17" s="25">
        <f t="shared" si="8"/>
        <v>0</v>
      </c>
      <c r="U17" s="27">
        <f t="shared" si="9"/>
        <v>0.12826339326939568</v>
      </c>
    </row>
    <row r="18" spans="1:21" ht="15.75" customHeight="1">
      <c r="A18" s="20" t="s">
        <v>10</v>
      </c>
      <c r="B18" s="21">
        <v>0</v>
      </c>
      <c r="C18" s="21">
        <v>0</v>
      </c>
      <c r="D18" s="21">
        <v>20</v>
      </c>
      <c r="E18" s="22">
        <f t="shared" si="0"/>
        <v>20</v>
      </c>
      <c r="F18" s="92" t="s">
        <v>73</v>
      </c>
      <c r="G18" s="92" t="s">
        <v>73</v>
      </c>
      <c r="H18" s="92" t="s">
        <v>73</v>
      </c>
      <c r="I18" s="93" t="s">
        <v>73</v>
      </c>
      <c r="J18" s="78">
        <f t="shared" si="10"/>
        <v>0</v>
      </c>
      <c r="K18" s="25">
        <f t="shared" si="11"/>
        <v>0</v>
      </c>
      <c r="L18" s="25">
        <v>0</v>
      </c>
      <c r="M18" s="26">
        <v>0</v>
      </c>
      <c r="N18" s="25">
        <f t="shared" si="2"/>
        <v>0</v>
      </c>
      <c r="O18" s="25">
        <f t="shared" si="3"/>
        <v>0</v>
      </c>
      <c r="P18" s="25">
        <f t="shared" si="4"/>
        <v>0.0013498009043666059</v>
      </c>
      <c r="Q18" s="26">
        <f t="shared" si="5"/>
        <v>1.44154221952814E-05</v>
      </c>
      <c r="R18" s="25">
        <v>0</v>
      </c>
      <c r="S18" s="25">
        <v>0</v>
      </c>
      <c r="T18" s="25">
        <v>0</v>
      </c>
      <c r="U18" s="27">
        <v>0</v>
      </c>
    </row>
    <row r="19" spans="1:21" ht="15.75" customHeight="1">
      <c r="A19" s="20" t="s">
        <v>56</v>
      </c>
      <c r="B19" s="21">
        <v>19361</v>
      </c>
      <c r="C19" s="21">
        <v>545323</v>
      </c>
      <c r="D19" s="21">
        <v>63</v>
      </c>
      <c r="E19" s="22">
        <f>+B19+C19+D19</f>
        <v>564747</v>
      </c>
      <c r="F19" s="21">
        <v>24971</v>
      </c>
      <c r="G19" s="21">
        <v>7707</v>
      </c>
      <c r="H19" s="21">
        <v>0</v>
      </c>
      <c r="I19" s="22">
        <f t="shared" si="1"/>
        <v>32678</v>
      </c>
      <c r="J19" s="78">
        <f t="shared" si="10"/>
        <v>0.28975776044625795</v>
      </c>
      <c r="K19" s="25">
        <f t="shared" si="11"/>
        <v>-0.9858670916135941</v>
      </c>
      <c r="L19" s="25">
        <f t="shared" si="12"/>
        <v>-1</v>
      </c>
      <c r="M19" s="26">
        <f t="shared" si="13"/>
        <v>-0.9421369214887374</v>
      </c>
      <c r="N19" s="25">
        <f t="shared" si="2"/>
        <v>0.03249165933852009</v>
      </c>
      <c r="O19" s="25">
        <f t="shared" si="3"/>
        <v>0.7020934454300833</v>
      </c>
      <c r="P19" s="25">
        <f t="shared" si="4"/>
        <v>0.004251872848754809</v>
      </c>
      <c r="Q19" s="26">
        <f t="shared" si="5"/>
        <v>0.40705332192592925</v>
      </c>
      <c r="R19" s="25">
        <f t="shared" si="6"/>
        <v>0.04945124583632036</v>
      </c>
      <c r="S19" s="25">
        <f t="shared" si="7"/>
        <v>0.08178403158028778</v>
      </c>
      <c r="T19" s="25">
        <f t="shared" si="8"/>
        <v>0</v>
      </c>
      <c r="U19" s="27">
        <f t="shared" si="9"/>
        <v>0.05388638972072345</v>
      </c>
    </row>
    <row r="20" spans="1:21" ht="15.75" customHeight="1">
      <c r="A20" s="20" t="s">
        <v>11</v>
      </c>
      <c r="B20" s="21">
        <v>0</v>
      </c>
      <c r="C20" s="21">
        <v>0</v>
      </c>
      <c r="D20" s="21">
        <v>6554</v>
      </c>
      <c r="E20" s="22">
        <f>+B20+C20+D20</f>
        <v>6554</v>
      </c>
      <c r="F20" s="21">
        <v>0</v>
      </c>
      <c r="G20" s="21">
        <v>0</v>
      </c>
      <c r="H20" s="21">
        <v>2825</v>
      </c>
      <c r="I20" s="22">
        <f t="shared" si="1"/>
        <v>2825</v>
      </c>
      <c r="J20" s="78">
        <f t="shared" si="10"/>
        <v>0</v>
      </c>
      <c r="K20" s="25">
        <f t="shared" si="11"/>
        <v>0</v>
      </c>
      <c r="L20" s="25">
        <f t="shared" si="12"/>
        <v>-0.5689655172413793</v>
      </c>
      <c r="M20" s="26">
        <f t="shared" si="13"/>
        <v>-0.5689655172413793</v>
      </c>
      <c r="N20" s="25">
        <f aca="true" t="shared" si="14" ref="N20:N30">+B20/$B$31</f>
        <v>0</v>
      </c>
      <c r="O20" s="25">
        <f aca="true" t="shared" si="15" ref="O20:O30">+C20/$C$31</f>
        <v>0</v>
      </c>
      <c r="P20" s="25">
        <f aca="true" t="shared" si="16" ref="P20:P30">+D20/$D$31</f>
        <v>0.44232975636093674</v>
      </c>
      <c r="Q20" s="26">
        <f aca="true" t="shared" si="17" ref="Q20:Q30">+E20/$E$31</f>
        <v>0.004723933853393715</v>
      </c>
      <c r="R20" s="25">
        <f t="shared" si="6"/>
        <v>0</v>
      </c>
      <c r="S20" s="25">
        <f t="shared" si="7"/>
        <v>0</v>
      </c>
      <c r="T20" s="25">
        <f t="shared" si="8"/>
        <v>0.39094934957099364</v>
      </c>
      <c r="U20" s="27">
        <f t="shared" si="9"/>
        <v>0.00465845678930913</v>
      </c>
    </row>
    <row r="21" spans="1:21" ht="15.75" customHeight="1">
      <c r="A21" s="20" t="s">
        <v>60</v>
      </c>
      <c r="B21" s="21">
        <v>80564</v>
      </c>
      <c r="C21" s="21">
        <v>609</v>
      </c>
      <c r="D21" s="21">
        <v>3</v>
      </c>
      <c r="E21" s="22">
        <f>+B21+C21+D21</f>
        <v>81176</v>
      </c>
      <c r="F21" s="21">
        <v>59157</v>
      </c>
      <c r="G21" s="21">
        <v>46</v>
      </c>
      <c r="H21" s="21">
        <v>4</v>
      </c>
      <c r="I21" s="22">
        <f t="shared" si="1"/>
        <v>59207</v>
      </c>
      <c r="J21" s="78">
        <f t="shared" si="10"/>
        <v>-0.2657142147857604</v>
      </c>
      <c r="K21" s="25">
        <f t="shared" si="11"/>
        <v>-0.9244663382594417</v>
      </c>
      <c r="L21" s="25">
        <f t="shared" si="12"/>
        <v>0.3333333333333333</v>
      </c>
      <c r="M21" s="26">
        <f t="shared" si="13"/>
        <v>-0.2706341775894353</v>
      </c>
      <c r="N21" s="25">
        <f t="shared" si="14"/>
        <v>0.13520262604971503</v>
      </c>
      <c r="O21" s="25">
        <f t="shared" si="15"/>
        <v>0.000784076424920498</v>
      </c>
      <c r="P21" s="25">
        <f t="shared" si="16"/>
        <v>0.00020247013565499088</v>
      </c>
      <c r="Q21" s="26">
        <f t="shared" si="17"/>
        <v>0.058509315606208145</v>
      </c>
      <c r="R21" s="25">
        <f t="shared" si="6"/>
        <v>0.11715138960951517</v>
      </c>
      <c r="S21" s="25">
        <f t="shared" si="7"/>
        <v>0.0004881361687677745</v>
      </c>
      <c r="T21" s="25">
        <f t="shared" si="8"/>
        <v>0.0005535566011624688</v>
      </c>
      <c r="U21" s="27">
        <f t="shared" si="9"/>
        <v>0.09763300924765511</v>
      </c>
    </row>
    <row r="22" spans="1:21" ht="15.75" customHeight="1">
      <c r="A22" s="20" t="s">
        <v>12</v>
      </c>
      <c r="B22" s="21">
        <v>4855</v>
      </c>
      <c r="C22" s="21">
        <v>0</v>
      </c>
      <c r="D22" s="21">
        <v>0</v>
      </c>
      <c r="E22" s="22">
        <f>+B22+C22+D22</f>
        <v>4855</v>
      </c>
      <c r="F22" s="21">
        <v>5034</v>
      </c>
      <c r="G22" s="21">
        <v>0</v>
      </c>
      <c r="H22" s="21">
        <v>0</v>
      </c>
      <c r="I22" s="22">
        <f t="shared" si="1"/>
        <v>5034</v>
      </c>
      <c r="J22" s="78">
        <f t="shared" si="10"/>
        <v>0.0368692070030896</v>
      </c>
      <c r="K22" s="25">
        <f t="shared" si="11"/>
        <v>0</v>
      </c>
      <c r="L22" s="25">
        <f t="shared" si="12"/>
        <v>0</v>
      </c>
      <c r="M22" s="26">
        <f t="shared" si="13"/>
        <v>0.0368692070030896</v>
      </c>
      <c r="N22" s="25">
        <f t="shared" si="14"/>
        <v>0.008147668306828938</v>
      </c>
      <c r="O22" s="25">
        <f t="shared" si="15"/>
        <v>0</v>
      </c>
      <c r="P22" s="25">
        <f t="shared" si="16"/>
        <v>0</v>
      </c>
      <c r="Q22" s="26">
        <f t="shared" si="17"/>
        <v>0.0034993437379045597</v>
      </c>
      <c r="R22" s="25">
        <f t="shared" si="6"/>
        <v>0.009969066979297453</v>
      </c>
      <c r="S22" s="25">
        <f t="shared" si="7"/>
        <v>0</v>
      </c>
      <c r="T22" s="25">
        <f t="shared" si="8"/>
        <v>0</v>
      </c>
      <c r="U22" s="27">
        <f t="shared" si="9"/>
        <v>0.008301122646860943</v>
      </c>
    </row>
    <row r="23" spans="1:21" ht="15.75" customHeight="1">
      <c r="A23" s="20" t="s">
        <v>37</v>
      </c>
      <c r="B23" s="21">
        <v>0</v>
      </c>
      <c r="C23" s="21">
        <v>0</v>
      </c>
      <c r="D23" s="21">
        <v>78</v>
      </c>
      <c r="E23" s="22">
        <f>+B23+C23+D23</f>
        <v>78</v>
      </c>
      <c r="F23" s="21">
        <v>0</v>
      </c>
      <c r="G23" s="21">
        <v>0</v>
      </c>
      <c r="H23" s="21">
        <v>85</v>
      </c>
      <c r="I23" s="22">
        <f t="shared" si="1"/>
        <v>85</v>
      </c>
      <c r="J23" s="78">
        <f t="shared" si="10"/>
        <v>0</v>
      </c>
      <c r="K23" s="25">
        <f t="shared" si="11"/>
        <v>0</v>
      </c>
      <c r="L23" s="25">
        <f t="shared" si="12"/>
        <v>0.08974358974358974</v>
      </c>
      <c r="M23" s="26">
        <f t="shared" si="13"/>
        <v>0.08974358974358974</v>
      </c>
      <c r="N23" s="25">
        <f t="shared" si="14"/>
        <v>0</v>
      </c>
      <c r="O23" s="25">
        <f t="shared" si="15"/>
        <v>0</v>
      </c>
      <c r="P23" s="25">
        <f t="shared" si="16"/>
        <v>0.005264223527029763</v>
      </c>
      <c r="Q23" s="26">
        <f t="shared" si="17"/>
        <v>5.622014656159746E-05</v>
      </c>
      <c r="R23" s="25">
        <f t="shared" si="6"/>
        <v>0</v>
      </c>
      <c r="S23" s="25">
        <f t="shared" si="7"/>
        <v>0</v>
      </c>
      <c r="T23" s="25">
        <f t="shared" si="8"/>
        <v>0.011763077774702464</v>
      </c>
      <c r="U23" s="27">
        <f t="shared" si="9"/>
        <v>0.0001401659564924871</v>
      </c>
    </row>
    <row r="24" spans="1:21" ht="15.75" customHeight="1">
      <c r="A24" s="20" t="s">
        <v>40</v>
      </c>
      <c r="B24" s="21">
        <v>133591</v>
      </c>
      <c r="C24" s="21">
        <v>40230</v>
      </c>
      <c r="D24" s="21">
        <v>0</v>
      </c>
      <c r="E24" s="22">
        <f aca="true" t="shared" si="18" ref="E24:E29">+B24+C24+D24</f>
        <v>173821</v>
      </c>
      <c r="F24" s="21">
        <v>132936</v>
      </c>
      <c r="G24" s="21">
        <v>14785</v>
      </c>
      <c r="H24" s="21">
        <v>0</v>
      </c>
      <c r="I24" s="22">
        <f t="shared" si="1"/>
        <v>147721</v>
      </c>
      <c r="J24" s="78">
        <f t="shared" si="10"/>
        <v>-0.004903024904372301</v>
      </c>
      <c r="K24" s="25">
        <f t="shared" si="11"/>
        <v>-0.6324881928908774</v>
      </c>
      <c r="L24" s="25">
        <f t="shared" si="12"/>
        <v>0</v>
      </c>
      <c r="M24" s="26">
        <f t="shared" si="13"/>
        <v>-0.15015446925285209</v>
      </c>
      <c r="N24" s="25">
        <f t="shared" si="14"/>
        <v>0.22419261725593914</v>
      </c>
      <c r="O24" s="25">
        <f t="shared" si="15"/>
        <v>0.05179539339006837</v>
      </c>
      <c r="P24" s="25">
        <f t="shared" si="16"/>
        <v>0</v>
      </c>
      <c r="Q24" s="26">
        <f t="shared" si="17"/>
        <v>0.1252851550703004</v>
      </c>
      <c r="R24" s="25">
        <f t="shared" si="6"/>
        <v>0.26325941357963567</v>
      </c>
      <c r="S24" s="25">
        <f t="shared" si="7"/>
        <v>0.1568933316354684</v>
      </c>
      <c r="T24" s="25">
        <f t="shared" si="8"/>
        <v>0</v>
      </c>
      <c r="U24" s="27">
        <f t="shared" si="9"/>
        <v>0.24359359128266692</v>
      </c>
    </row>
    <row r="25" spans="1:21" ht="15.75" customHeight="1">
      <c r="A25" s="20" t="s">
        <v>21</v>
      </c>
      <c r="B25" s="21">
        <v>400</v>
      </c>
      <c r="C25" s="21">
        <v>0</v>
      </c>
      <c r="D25" s="21">
        <v>0</v>
      </c>
      <c r="E25" s="22">
        <f t="shared" si="18"/>
        <v>400</v>
      </c>
      <c r="F25" s="21">
        <v>428</v>
      </c>
      <c r="G25" s="21">
        <v>0</v>
      </c>
      <c r="H25" s="21">
        <v>0</v>
      </c>
      <c r="I25" s="22">
        <f t="shared" si="1"/>
        <v>428</v>
      </c>
      <c r="J25" s="78">
        <f t="shared" si="10"/>
        <v>0.07</v>
      </c>
      <c r="K25" s="25">
        <f t="shared" si="11"/>
        <v>0</v>
      </c>
      <c r="L25" s="25">
        <f t="shared" si="12"/>
        <v>0</v>
      </c>
      <c r="M25" s="26">
        <f t="shared" si="13"/>
        <v>0.07</v>
      </c>
      <c r="N25" s="25">
        <f t="shared" si="14"/>
        <v>0.0006712806020044439</v>
      </c>
      <c r="O25" s="25">
        <f t="shared" si="15"/>
        <v>0</v>
      </c>
      <c r="P25" s="25">
        <f t="shared" si="16"/>
        <v>0</v>
      </c>
      <c r="Q25" s="26">
        <f t="shared" si="17"/>
        <v>0.000288308443905628</v>
      </c>
      <c r="R25" s="25">
        <f t="shared" si="6"/>
        <v>0.000847588531414245</v>
      </c>
      <c r="S25" s="25">
        <f t="shared" si="7"/>
        <v>0</v>
      </c>
      <c r="T25" s="25">
        <f t="shared" si="8"/>
        <v>0</v>
      </c>
      <c r="U25" s="27">
        <f t="shared" si="9"/>
        <v>0.0007057768162209939</v>
      </c>
    </row>
    <row r="26" spans="1:22" ht="15.75" customHeight="1">
      <c r="A26" s="20" t="s">
        <v>53</v>
      </c>
      <c r="B26" s="21">
        <v>17503</v>
      </c>
      <c r="C26" s="21">
        <v>17924</v>
      </c>
      <c r="D26" s="21">
        <v>0</v>
      </c>
      <c r="E26" s="22">
        <f t="shared" si="18"/>
        <v>35427</v>
      </c>
      <c r="F26" s="21">
        <v>16535</v>
      </c>
      <c r="G26" s="21">
        <v>0</v>
      </c>
      <c r="H26" s="21">
        <v>0</v>
      </c>
      <c r="I26" s="22">
        <f t="shared" si="1"/>
        <v>16535</v>
      </c>
      <c r="J26" s="78">
        <f t="shared" si="10"/>
        <v>-0.055304804890590184</v>
      </c>
      <c r="K26" s="25">
        <f t="shared" si="11"/>
        <v>-1</v>
      </c>
      <c r="L26" s="25">
        <f t="shared" si="12"/>
        <v>0</v>
      </c>
      <c r="M26" s="26">
        <f t="shared" si="13"/>
        <v>-0.5332655883930335</v>
      </c>
      <c r="N26" s="25">
        <f t="shared" si="14"/>
        <v>0.029373560942209453</v>
      </c>
      <c r="O26" s="25">
        <f t="shared" si="15"/>
        <v>0.023076824039860437</v>
      </c>
      <c r="P26" s="25">
        <f t="shared" si="16"/>
        <v>0</v>
      </c>
      <c r="Q26" s="26">
        <f t="shared" si="17"/>
        <v>0.025534758105611708</v>
      </c>
      <c r="R26" s="25">
        <f t="shared" si="6"/>
        <v>0.03274503824050127</v>
      </c>
      <c r="S26" s="25">
        <f t="shared" si="7"/>
        <v>0</v>
      </c>
      <c r="T26" s="25">
        <f t="shared" si="8"/>
        <v>0</v>
      </c>
      <c r="U26" s="27">
        <f t="shared" si="9"/>
        <v>0.027266401065920876</v>
      </c>
      <c r="V26" s="52" t="s">
        <v>34</v>
      </c>
    </row>
    <row r="27" spans="1:21" ht="15.75" customHeight="1">
      <c r="A27" s="20" t="s">
        <v>45</v>
      </c>
      <c r="B27" s="21">
        <v>0</v>
      </c>
      <c r="C27" s="21">
        <v>0</v>
      </c>
      <c r="D27" s="21">
        <v>0</v>
      </c>
      <c r="E27" s="22">
        <f t="shared" si="18"/>
        <v>0</v>
      </c>
      <c r="F27" s="21">
        <v>0</v>
      </c>
      <c r="G27" s="21">
        <v>0</v>
      </c>
      <c r="H27" s="21">
        <v>0</v>
      </c>
      <c r="I27" s="22">
        <f>+F27+G27+H27</f>
        <v>0</v>
      </c>
      <c r="J27" s="78">
        <f t="shared" si="10"/>
        <v>0</v>
      </c>
      <c r="K27" s="25">
        <f t="shared" si="11"/>
        <v>0</v>
      </c>
      <c r="L27" s="25">
        <f t="shared" si="12"/>
        <v>0</v>
      </c>
      <c r="M27" s="26">
        <f t="shared" si="13"/>
        <v>0</v>
      </c>
      <c r="N27" s="25">
        <f t="shared" si="14"/>
        <v>0</v>
      </c>
      <c r="O27" s="25">
        <f t="shared" si="15"/>
        <v>0</v>
      </c>
      <c r="P27" s="25">
        <f t="shared" si="16"/>
        <v>0</v>
      </c>
      <c r="Q27" s="26">
        <f t="shared" si="17"/>
        <v>0</v>
      </c>
      <c r="R27" s="25">
        <f t="shared" si="6"/>
        <v>0</v>
      </c>
      <c r="S27" s="25">
        <f t="shared" si="7"/>
        <v>0</v>
      </c>
      <c r="T27" s="25">
        <f t="shared" si="8"/>
        <v>0</v>
      </c>
      <c r="U27" s="27">
        <f t="shared" si="9"/>
        <v>0</v>
      </c>
    </row>
    <row r="28" spans="1:21" ht="15.75" customHeight="1">
      <c r="A28" s="20" t="s">
        <v>35</v>
      </c>
      <c r="B28" s="21">
        <v>114752</v>
      </c>
      <c r="C28" s="21">
        <v>3864</v>
      </c>
      <c r="D28" s="21">
        <v>0</v>
      </c>
      <c r="E28" s="22">
        <f t="shared" si="18"/>
        <v>118616</v>
      </c>
      <c r="F28" s="21">
        <v>70599</v>
      </c>
      <c r="G28" s="21">
        <v>95</v>
      </c>
      <c r="H28" s="21">
        <v>0</v>
      </c>
      <c r="I28" s="22">
        <f t="shared" si="1"/>
        <v>70694</v>
      </c>
      <c r="J28" s="78">
        <f t="shared" si="10"/>
        <v>-0.38476889291689903</v>
      </c>
      <c r="K28" s="25">
        <f t="shared" si="11"/>
        <v>-0.9754140786749482</v>
      </c>
      <c r="L28" s="25">
        <f t="shared" si="12"/>
        <v>0</v>
      </c>
      <c r="M28" s="26">
        <f t="shared" si="13"/>
        <v>-0.4040095771228165</v>
      </c>
      <c r="N28" s="25">
        <f t="shared" si="14"/>
        <v>0.19257697910303487</v>
      </c>
      <c r="O28" s="25">
        <f t="shared" si="15"/>
        <v>0.004974829730530057</v>
      </c>
      <c r="P28" s="25">
        <f t="shared" si="16"/>
        <v>0</v>
      </c>
      <c r="Q28" s="26">
        <f t="shared" si="17"/>
        <v>0.08549498595577493</v>
      </c>
      <c r="R28" s="25">
        <f t="shared" si="6"/>
        <v>0.13981052039559413</v>
      </c>
      <c r="S28" s="25">
        <f t="shared" si="7"/>
        <v>0.0010081073050638822</v>
      </c>
      <c r="T28" s="25">
        <f t="shared" si="8"/>
        <v>0</v>
      </c>
      <c r="U28" s="27">
        <f t="shared" si="9"/>
        <v>0.1165752015091751</v>
      </c>
    </row>
    <row r="29" spans="1:21" ht="15.75" customHeight="1">
      <c r="A29" s="20" t="s">
        <v>13</v>
      </c>
      <c r="B29" s="21">
        <v>107834</v>
      </c>
      <c r="C29" s="21">
        <v>7223</v>
      </c>
      <c r="D29" s="21">
        <v>0</v>
      </c>
      <c r="E29" s="22">
        <f t="shared" si="18"/>
        <v>115057</v>
      </c>
      <c r="F29" s="21">
        <v>76039</v>
      </c>
      <c r="G29" s="21">
        <v>2</v>
      </c>
      <c r="H29" s="21">
        <v>0</v>
      </c>
      <c r="I29" s="22">
        <f>+F29+G29+H29</f>
        <v>76041</v>
      </c>
      <c r="J29" s="78">
        <f t="shared" si="10"/>
        <v>-0.29485134558673515</v>
      </c>
      <c r="K29" s="25">
        <f t="shared" si="11"/>
        <v>-0.9997231067423509</v>
      </c>
      <c r="L29" s="25">
        <f t="shared" si="12"/>
        <v>0</v>
      </c>
      <c r="M29" s="26">
        <f t="shared" si="13"/>
        <v>-0.3391014888272769</v>
      </c>
      <c r="N29" s="25">
        <f t="shared" si="14"/>
        <v>0.180967181091368</v>
      </c>
      <c r="O29" s="25">
        <f t="shared" si="15"/>
        <v>0.00929948114482883</v>
      </c>
      <c r="P29" s="25">
        <f t="shared" si="16"/>
        <v>0</v>
      </c>
      <c r="Q29" s="26">
        <f t="shared" si="17"/>
        <v>0.0829297615761246</v>
      </c>
      <c r="R29" s="25">
        <f t="shared" si="6"/>
        <v>0.1505836082715135</v>
      </c>
      <c r="S29" s="25">
        <f t="shared" si="7"/>
        <v>2.1223311685555414E-05</v>
      </c>
      <c r="T29" s="25">
        <f t="shared" si="8"/>
        <v>0</v>
      </c>
      <c r="U29" s="27">
        <f t="shared" si="9"/>
        <v>0.12539246467817897</v>
      </c>
    </row>
    <row r="30" spans="1:21" ht="15.75" customHeight="1" thickBot="1">
      <c r="A30" s="20" t="s">
        <v>43</v>
      </c>
      <c r="B30" s="21">
        <v>7168</v>
      </c>
      <c r="C30" s="21">
        <v>22236</v>
      </c>
      <c r="D30" s="21">
        <v>0</v>
      </c>
      <c r="E30" s="22">
        <f>+B30+C30+D30</f>
        <v>29404</v>
      </c>
      <c r="F30" s="21">
        <v>5264</v>
      </c>
      <c r="G30" s="21">
        <v>0</v>
      </c>
      <c r="H30" s="21">
        <v>0</v>
      </c>
      <c r="I30" s="22">
        <f>+F30+G30+H30</f>
        <v>5264</v>
      </c>
      <c r="J30" s="78">
        <f t="shared" si="10"/>
        <v>-0.265625</v>
      </c>
      <c r="K30" s="25">
        <f t="shared" si="11"/>
        <v>-1</v>
      </c>
      <c r="L30" s="25">
        <f t="shared" si="12"/>
        <v>0</v>
      </c>
      <c r="M30" s="26">
        <f t="shared" si="13"/>
        <v>-0.8209767378587948</v>
      </c>
      <c r="N30" s="25">
        <f t="shared" si="14"/>
        <v>0.012029348387919634</v>
      </c>
      <c r="O30" s="25">
        <f t="shared" si="15"/>
        <v>0.028628445623205573</v>
      </c>
      <c r="P30" s="25">
        <f t="shared" si="16"/>
        <v>0</v>
      </c>
      <c r="Q30" s="26">
        <f t="shared" si="17"/>
        <v>0.021193553711502715</v>
      </c>
      <c r="R30" s="25">
        <f t="shared" si="6"/>
        <v>0.010424546797580809</v>
      </c>
      <c r="S30" s="25">
        <f t="shared" si="7"/>
        <v>0</v>
      </c>
      <c r="T30" s="25">
        <f t="shared" si="8"/>
        <v>0</v>
      </c>
      <c r="U30" s="27">
        <f t="shared" si="9"/>
        <v>0.008680395235017084</v>
      </c>
    </row>
    <row r="31" spans="1:21" ht="15.75" customHeight="1" thickBot="1">
      <c r="A31" s="56" t="s">
        <v>14</v>
      </c>
      <c r="B31" s="57">
        <f aca="true" t="shared" si="19" ref="B31:I31">SUM(B11:B30)</f>
        <v>595876</v>
      </c>
      <c r="C31" s="57">
        <f t="shared" si="19"/>
        <v>776710</v>
      </c>
      <c r="D31" s="57">
        <f t="shared" si="19"/>
        <v>14817</v>
      </c>
      <c r="E31" s="58">
        <f t="shared" si="19"/>
        <v>1387403</v>
      </c>
      <c r="F31" s="57">
        <f t="shared" si="19"/>
        <v>504962</v>
      </c>
      <c r="G31" s="57">
        <f t="shared" si="19"/>
        <v>94236</v>
      </c>
      <c r="H31" s="57">
        <f t="shared" si="19"/>
        <v>7226</v>
      </c>
      <c r="I31" s="57">
        <f t="shared" si="19"/>
        <v>606424</v>
      </c>
      <c r="J31" s="84">
        <f>IF(+B31&gt;0,(+F31-B31)/B31,0)</f>
        <v>-0.15257201162658002</v>
      </c>
      <c r="K31" s="83">
        <f>IF(+C31&gt;0,(+G31-C31)/C31,0)</f>
        <v>-0.8786728637457996</v>
      </c>
      <c r="L31" s="83">
        <f>IF(+D31&gt;0,(+H31-D31)/D31,0)</f>
        <v>-0.5123169332523453</v>
      </c>
      <c r="M31" s="82">
        <f t="shared" si="13"/>
        <v>-0.5629071005324336</v>
      </c>
      <c r="N31" s="59">
        <f aca="true" t="shared" si="20" ref="N31:U31">SUM(N11:N30)</f>
        <v>1</v>
      </c>
      <c r="O31" s="59">
        <f t="shared" si="20"/>
        <v>1</v>
      </c>
      <c r="P31" s="59">
        <f t="shared" si="20"/>
        <v>1</v>
      </c>
      <c r="Q31" s="60">
        <f t="shared" si="20"/>
        <v>1</v>
      </c>
      <c r="R31" s="59">
        <f t="shared" si="20"/>
        <v>0.9999999999999999</v>
      </c>
      <c r="S31" s="59">
        <f t="shared" si="20"/>
        <v>0.9999999999999999</v>
      </c>
      <c r="T31" s="59">
        <f t="shared" si="20"/>
        <v>1</v>
      </c>
      <c r="U31" s="61">
        <f t="shared" si="20"/>
        <v>1</v>
      </c>
    </row>
    <row r="32" spans="1:2" ht="15.75" customHeight="1">
      <c r="A32" s="94" t="s">
        <v>57</v>
      </c>
      <c r="B32" s="75"/>
    </row>
    <row r="33" spans="1:2" ht="15.75" customHeight="1">
      <c r="A33" s="2" t="s">
        <v>52</v>
      </c>
      <c r="B33" s="52" t="s">
        <v>22</v>
      </c>
    </row>
    <row r="34" spans="1:21" ht="15.75" customHeight="1">
      <c r="A34" s="16" t="s">
        <v>67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</row>
    <row r="35" spans="16:21" ht="15.75" customHeight="1">
      <c r="P35" s="67"/>
      <c r="Q35" s="67"/>
      <c r="R35" s="67"/>
      <c r="S35" s="67"/>
      <c r="T35" s="67"/>
      <c r="U35" s="67"/>
    </row>
    <row r="36" spans="1:21" ht="15.75" customHeight="1">
      <c r="A36" s="67" t="str">
        <f>+A2</f>
        <v>Date:</v>
      </c>
      <c r="B36" s="69">
        <f>+B2</f>
        <v>40639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15.7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5.75" customHeight="1">
      <c r="A38" s="67"/>
      <c r="B38" s="67"/>
      <c r="C38" s="16" t="s">
        <v>62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5.75" customHeight="1" thickBo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</row>
    <row r="40" spans="1:21" ht="15.75" customHeight="1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2"/>
    </row>
    <row r="41" spans="1:21" ht="15.75" customHeight="1">
      <c r="A41" s="33"/>
      <c r="B41" s="34"/>
      <c r="C41" s="34"/>
      <c r="D41" s="34" t="s">
        <v>23</v>
      </c>
      <c r="E41" s="34"/>
      <c r="F41" s="34"/>
      <c r="G41" s="34"/>
      <c r="H41" s="34"/>
      <c r="I41" s="34"/>
      <c r="J41" s="98" t="s">
        <v>49</v>
      </c>
      <c r="K41" s="99"/>
      <c r="L41" s="99"/>
      <c r="M41" s="100"/>
      <c r="N41" s="34"/>
      <c r="O41" s="34"/>
      <c r="P41" s="34" t="s">
        <v>26</v>
      </c>
      <c r="Q41" s="34"/>
      <c r="R41" s="34"/>
      <c r="S41" s="34"/>
      <c r="T41" s="34"/>
      <c r="U41" s="36"/>
    </row>
    <row r="42" spans="1:21" ht="15.75" customHeight="1">
      <c r="A42" s="37"/>
      <c r="B42" s="34"/>
      <c r="C42" s="34">
        <f>+C8</f>
        <v>2009</v>
      </c>
      <c r="D42" s="34"/>
      <c r="E42" s="38"/>
      <c r="F42" s="34"/>
      <c r="G42" s="34">
        <f>+G8</f>
        <v>2010</v>
      </c>
      <c r="H42" s="34"/>
      <c r="I42" s="34"/>
      <c r="J42" s="76"/>
      <c r="K42" s="34"/>
      <c r="L42" s="34"/>
      <c r="M42" s="77" t="s">
        <v>22</v>
      </c>
      <c r="N42" s="34"/>
      <c r="O42" s="34">
        <f>+C42</f>
        <v>2009</v>
      </c>
      <c r="P42" s="34"/>
      <c r="Q42" s="38"/>
      <c r="R42" s="34"/>
      <c r="S42" s="34">
        <f>+G42</f>
        <v>2010</v>
      </c>
      <c r="T42" s="34"/>
      <c r="U42" s="36"/>
    </row>
    <row r="43" spans="1:21" ht="15.75" customHeight="1" thickBot="1">
      <c r="A43" s="40" t="s">
        <v>2</v>
      </c>
      <c r="B43" s="43" t="s">
        <v>3</v>
      </c>
      <c r="C43" s="43" t="s">
        <v>4</v>
      </c>
      <c r="D43" s="43" t="s">
        <v>5</v>
      </c>
      <c r="E43" s="44" t="s">
        <v>6</v>
      </c>
      <c r="F43" s="43" t="s">
        <v>3</v>
      </c>
      <c r="G43" s="43" t="s">
        <v>4</v>
      </c>
      <c r="H43" s="43" t="s">
        <v>5</v>
      </c>
      <c r="I43" s="44" t="s">
        <v>6</v>
      </c>
      <c r="J43" s="43" t="s">
        <v>3</v>
      </c>
      <c r="K43" s="43" t="s">
        <v>4</v>
      </c>
      <c r="L43" s="43" t="s">
        <v>5</v>
      </c>
      <c r="M43" s="44" t="s">
        <v>6</v>
      </c>
      <c r="N43" s="43" t="s">
        <v>3</v>
      </c>
      <c r="O43" s="43" t="s">
        <v>4</v>
      </c>
      <c r="P43" s="43" t="s">
        <v>5</v>
      </c>
      <c r="Q43" s="44" t="s">
        <v>6</v>
      </c>
      <c r="R43" s="43" t="s">
        <v>3</v>
      </c>
      <c r="S43" s="43" t="s">
        <v>4</v>
      </c>
      <c r="T43" s="43" t="s">
        <v>5</v>
      </c>
      <c r="U43" s="46" t="s">
        <v>6</v>
      </c>
    </row>
    <row r="44" spans="1:21" ht="15.75" customHeight="1" thickTop="1">
      <c r="A44" s="20"/>
      <c r="B44" s="53"/>
      <c r="C44" s="53"/>
      <c r="D44" s="53"/>
      <c r="E44" s="54"/>
      <c r="F44" s="53"/>
      <c r="G44" s="53"/>
      <c r="H44" s="53"/>
      <c r="I44" s="54"/>
      <c r="J44" s="53"/>
      <c r="K44" s="79"/>
      <c r="L44" s="79"/>
      <c r="M44" s="54"/>
      <c r="N44" s="53"/>
      <c r="O44" s="53"/>
      <c r="P44" s="53"/>
      <c r="Q44" s="54"/>
      <c r="R44" s="53"/>
      <c r="S44" s="53"/>
      <c r="T44" s="53"/>
      <c r="U44" s="55"/>
    </row>
    <row r="45" spans="1:21" ht="15.75" customHeight="1">
      <c r="A45" s="20" t="str">
        <f>+A11</f>
        <v>Ace Tempest</v>
      </c>
      <c r="B45" s="21">
        <v>25010</v>
      </c>
      <c r="C45" s="21">
        <v>0</v>
      </c>
      <c r="D45" s="21">
        <v>0</v>
      </c>
      <c r="E45" s="22">
        <f aca="true" t="shared" si="21" ref="E45:E52">+B45+C45+D45</f>
        <v>25010</v>
      </c>
      <c r="F45" s="21">
        <v>28736</v>
      </c>
      <c r="G45" s="21">
        <v>0</v>
      </c>
      <c r="H45" s="21">
        <v>0</v>
      </c>
      <c r="I45" s="22">
        <f>+F45+G45+H45</f>
        <v>28736</v>
      </c>
      <c r="J45" s="78">
        <f>IF(+B45&gt;0,(+F45-B45)/B45,0)</f>
        <v>0.14898040783686525</v>
      </c>
      <c r="K45" s="25">
        <f>IF(+C45&gt;0,(+G45-C45)/C45,0)</f>
        <v>0</v>
      </c>
      <c r="L45" s="25">
        <f>IF(+D45&gt;0,(+H45-D45)/D45,0)</f>
        <v>0</v>
      </c>
      <c r="M45" s="26">
        <f>IF(+E45&gt;0,(+I45-E45)/E45,0)</f>
        <v>0.14898040783686525</v>
      </c>
      <c r="N45" s="25">
        <f aca="true" t="shared" si="22" ref="N45:N53">+B45/$B$65</f>
        <v>0.0038259099309515807</v>
      </c>
      <c r="O45" s="25">
        <f aca="true" t="shared" si="23" ref="O45:O53">+C45/$C$65</f>
        <v>0</v>
      </c>
      <c r="P45" s="25">
        <f aca="true" t="shared" si="24" ref="P45:P53">+D45/$D$65</f>
        <v>0</v>
      </c>
      <c r="Q45" s="26">
        <f aca="true" t="shared" si="25" ref="Q45:Q53">+E45/$E$65</f>
        <v>0.003236018163106184</v>
      </c>
      <c r="R45" s="25">
        <f aca="true" t="shared" si="26" ref="R45:R64">+F45/$F$65</f>
        <v>0.004429269182915746</v>
      </c>
      <c r="S45" s="25">
        <f aca="true" t="shared" si="27" ref="S45:S64">+G45/$G$65</f>
        <v>0</v>
      </c>
      <c r="T45" s="25">
        <f aca="true" t="shared" si="28" ref="T45:T64">+H45/$H$65</f>
        <v>0</v>
      </c>
      <c r="U45" s="27">
        <f aca="true" t="shared" si="29" ref="U45:U64">+I45/$I$65</f>
        <v>0.0037955195540053193</v>
      </c>
    </row>
    <row r="46" spans="1:21" ht="15.75" customHeight="1">
      <c r="A46" s="20" t="str">
        <f>+A12</f>
        <v>AXA Equitable</v>
      </c>
      <c r="B46" s="21">
        <v>0</v>
      </c>
      <c r="C46" s="21">
        <v>0</v>
      </c>
      <c r="D46" s="21">
        <v>35743</v>
      </c>
      <c r="E46" s="22">
        <f t="shared" si="21"/>
        <v>35743</v>
      </c>
      <c r="F46" s="21">
        <v>0</v>
      </c>
      <c r="G46" s="21">
        <v>0</v>
      </c>
      <c r="H46" s="21">
        <v>33126</v>
      </c>
      <c r="I46" s="22">
        <f aca="true" t="shared" si="30" ref="I46:I63">+F46+G46+H46</f>
        <v>33126</v>
      </c>
      <c r="J46" s="78">
        <f aca="true" t="shared" si="31" ref="J46:J64">IF(+B46&gt;0,(+F46-B46)/B46,0)</f>
        <v>0</v>
      </c>
      <c r="K46" s="25">
        <f aca="true" t="shared" si="32" ref="K46:K64">IF(+C46&gt;0,(+G46-C46)/C46,0)</f>
        <v>0</v>
      </c>
      <c r="L46" s="25">
        <f aca="true" t="shared" si="33" ref="L46:L64">IF(+D46&gt;0,(+H46-D46)/D46,0)</f>
        <v>-0.07321713342472652</v>
      </c>
      <c r="M46" s="26">
        <f aca="true" t="shared" si="34" ref="M46:M64">IF(+E46&gt;0,(+I46-E46)/E46,0)</f>
        <v>-0.07321713342472652</v>
      </c>
      <c r="N46" s="25">
        <f t="shared" si="22"/>
        <v>0</v>
      </c>
      <c r="O46" s="25">
        <f t="shared" si="23"/>
        <v>0</v>
      </c>
      <c r="P46" s="25">
        <f t="shared" si="24"/>
        <v>0.160021310506617</v>
      </c>
      <c r="Q46" s="26">
        <f t="shared" si="25"/>
        <v>0.004624749988160909</v>
      </c>
      <c r="R46" s="25">
        <f t="shared" si="26"/>
        <v>0</v>
      </c>
      <c r="S46" s="25">
        <f t="shared" si="27"/>
        <v>0</v>
      </c>
      <c r="T46" s="25">
        <f t="shared" si="28"/>
        <v>0.1649512257062189</v>
      </c>
      <c r="U46" s="27">
        <f t="shared" si="29"/>
        <v>0.004375361245336171</v>
      </c>
    </row>
    <row r="47" spans="1:21" ht="15.75" customHeight="1">
      <c r="A47" s="20" t="str">
        <f>+A13</f>
        <v>Berkshire Hathaway Group (Sun)</v>
      </c>
      <c r="B47" s="21">
        <v>0</v>
      </c>
      <c r="C47" s="21">
        <v>0</v>
      </c>
      <c r="D47" s="21">
        <v>74276</v>
      </c>
      <c r="E47" s="22">
        <f t="shared" si="21"/>
        <v>74276</v>
      </c>
      <c r="F47" s="21">
        <v>0</v>
      </c>
      <c r="G47" s="21">
        <v>0</v>
      </c>
      <c r="H47" s="21">
        <v>66034</v>
      </c>
      <c r="I47" s="22">
        <f>+F47+G47+H47</f>
        <v>66034</v>
      </c>
      <c r="J47" s="78">
        <f>IF(+B47&gt;0,(+F47-B47)/B47,0)</f>
        <v>0</v>
      </c>
      <c r="K47" s="25">
        <f>IF(+C47&gt;0,(+G47-C47)/C47,0)</f>
        <v>0</v>
      </c>
      <c r="L47" s="25">
        <f>IF(+D47&gt;0,(+H47-D47)/D47,0)</f>
        <v>-0.11096451074371264</v>
      </c>
      <c r="M47" s="26">
        <f>IF(+E47&gt;0,(+I47-E47)/E47,0)</f>
        <v>-0.11096451074371264</v>
      </c>
      <c r="N47" s="25">
        <f t="shared" si="22"/>
        <v>0</v>
      </c>
      <c r="O47" s="25">
        <f t="shared" si="23"/>
        <v>0</v>
      </c>
      <c r="P47" s="25">
        <f t="shared" si="24"/>
        <v>0.3325334431689977</v>
      </c>
      <c r="Q47" s="26">
        <f t="shared" si="25"/>
        <v>0.009610495205232904</v>
      </c>
      <c r="R47" s="25">
        <f t="shared" si="26"/>
        <v>0</v>
      </c>
      <c r="S47" s="25">
        <f t="shared" si="27"/>
        <v>0</v>
      </c>
      <c r="T47" s="25">
        <f t="shared" si="28"/>
        <v>0.32881691838086274</v>
      </c>
      <c r="U47" s="27">
        <f t="shared" si="29"/>
        <v>0.008721928529690537</v>
      </c>
    </row>
    <row r="48" spans="1:21" ht="15.75" customHeight="1">
      <c r="A48" s="20" t="str">
        <f aca="true" t="shared" si="35" ref="A48:A59">+A14</f>
        <v>Canada Life </v>
      </c>
      <c r="B48" s="21">
        <v>200302</v>
      </c>
      <c r="C48" s="21">
        <v>149255</v>
      </c>
      <c r="D48" s="21">
        <v>0</v>
      </c>
      <c r="E48" s="22">
        <f t="shared" si="21"/>
        <v>349557</v>
      </c>
      <c r="F48" s="21">
        <v>194968</v>
      </c>
      <c r="G48" s="21">
        <v>180668</v>
      </c>
      <c r="H48" s="21">
        <v>0</v>
      </c>
      <c r="I48" s="22">
        <f t="shared" si="30"/>
        <v>375636</v>
      </c>
      <c r="J48" s="78">
        <f t="shared" si="31"/>
        <v>-0.026629789018581942</v>
      </c>
      <c r="K48" s="25">
        <f t="shared" si="32"/>
        <v>0.2104653110448561</v>
      </c>
      <c r="L48" s="25">
        <f t="shared" si="33"/>
        <v>0</v>
      </c>
      <c r="M48" s="26">
        <f t="shared" si="34"/>
        <v>0.07460585827204147</v>
      </c>
      <c r="N48" s="25">
        <f t="shared" si="22"/>
        <v>0.0306412399436011</v>
      </c>
      <c r="O48" s="25">
        <f t="shared" si="23"/>
        <v>0.1541471686928035</v>
      </c>
      <c r="P48" s="25">
        <f t="shared" si="24"/>
        <v>0</v>
      </c>
      <c r="Q48" s="26">
        <f t="shared" si="25"/>
        <v>0.04522882051343096</v>
      </c>
      <c r="R48" s="25">
        <f t="shared" si="26"/>
        <v>0.030051703579298344</v>
      </c>
      <c r="S48" s="25">
        <f t="shared" si="27"/>
        <v>0.2047329218307521</v>
      </c>
      <c r="T48" s="25">
        <f t="shared" si="28"/>
        <v>0</v>
      </c>
      <c r="U48" s="27">
        <f t="shared" si="29"/>
        <v>0.04961490058422683</v>
      </c>
    </row>
    <row r="49" spans="1:21" ht="15.75" customHeight="1">
      <c r="A49" s="20" t="str">
        <f t="shared" si="35"/>
        <v>Employers Re. Corp. </v>
      </c>
      <c r="B49" s="21">
        <v>249754</v>
      </c>
      <c r="C49" s="21">
        <v>16179</v>
      </c>
      <c r="D49" s="21">
        <v>51</v>
      </c>
      <c r="E49" s="22">
        <f t="shared" si="21"/>
        <v>265984</v>
      </c>
      <c r="F49" s="21">
        <v>226809</v>
      </c>
      <c r="G49" s="21">
        <v>14824</v>
      </c>
      <c r="H49" s="21">
        <v>17</v>
      </c>
      <c r="I49" s="22">
        <f t="shared" si="30"/>
        <v>241650</v>
      </c>
      <c r="J49" s="78">
        <f t="shared" si="31"/>
        <v>-0.09187040047406649</v>
      </c>
      <c r="K49" s="25">
        <f t="shared" si="32"/>
        <v>-0.08375054082452561</v>
      </c>
      <c r="L49" s="25">
        <f t="shared" si="33"/>
        <v>-0.6666666666666666</v>
      </c>
      <c r="M49" s="26">
        <f t="shared" si="34"/>
        <v>-0.09148670596727623</v>
      </c>
      <c r="N49" s="25">
        <f t="shared" si="22"/>
        <v>0.038206169887840105</v>
      </c>
      <c r="O49" s="25">
        <f t="shared" si="23"/>
        <v>0.016709303154205005</v>
      </c>
      <c r="P49" s="25">
        <f t="shared" si="24"/>
        <v>0.00022832685661073406</v>
      </c>
      <c r="Q49" s="26">
        <f t="shared" si="25"/>
        <v>0.03441539604540725</v>
      </c>
      <c r="R49" s="25">
        <f t="shared" si="26"/>
        <v>0.034959566888500056</v>
      </c>
      <c r="S49" s="25">
        <f t="shared" si="27"/>
        <v>0.016798552224074375</v>
      </c>
      <c r="T49" s="25">
        <f t="shared" si="28"/>
        <v>8.465165842557875E-05</v>
      </c>
      <c r="U49" s="27">
        <f t="shared" si="29"/>
        <v>0.031917709501161795</v>
      </c>
    </row>
    <row r="50" spans="1:21" ht="15.75" customHeight="1">
      <c r="A50" s="20" t="str">
        <f t="shared" si="35"/>
        <v>General Re Life</v>
      </c>
      <c r="B50" s="21">
        <v>145283</v>
      </c>
      <c r="C50" s="21">
        <v>7707</v>
      </c>
      <c r="D50" s="21">
        <v>0</v>
      </c>
      <c r="E50" s="22">
        <f t="shared" si="21"/>
        <v>152990</v>
      </c>
      <c r="F50" s="21">
        <v>138615</v>
      </c>
      <c r="G50" s="21">
        <v>7081</v>
      </c>
      <c r="H50" s="21">
        <v>0</v>
      </c>
      <c r="I50" s="22">
        <f t="shared" si="30"/>
        <v>145696</v>
      </c>
      <c r="J50" s="78">
        <f t="shared" si="31"/>
        <v>-0.04589662933722459</v>
      </c>
      <c r="K50" s="25">
        <f t="shared" si="32"/>
        <v>-0.08122486051641364</v>
      </c>
      <c r="L50" s="25">
        <f t="shared" si="33"/>
        <v>0</v>
      </c>
      <c r="M50" s="26">
        <f t="shared" si="34"/>
        <v>-0.04767631871364141</v>
      </c>
      <c r="N50" s="25">
        <f t="shared" si="22"/>
        <v>0.02222469702112909</v>
      </c>
      <c r="O50" s="25">
        <f t="shared" si="23"/>
        <v>0.007959614278352059</v>
      </c>
      <c r="P50" s="25">
        <f t="shared" si="24"/>
        <v>0</v>
      </c>
      <c r="Q50" s="26">
        <f t="shared" si="25"/>
        <v>0.019795218663479212</v>
      </c>
      <c r="R50" s="25">
        <f t="shared" si="26"/>
        <v>0.021365644062843338</v>
      </c>
      <c r="S50" s="25">
        <f t="shared" si="27"/>
        <v>0.008024187014211457</v>
      </c>
      <c r="T50" s="25">
        <f t="shared" si="28"/>
        <v>0</v>
      </c>
      <c r="U50" s="27">
        <f t="shared" si="29"/>
        <v>0.019243875867913384</v>
      </c>
    </row>
    <row r="51" spans="1:21" ht="15.75" customHeight="1">
      <c r="A51" s="20" t="str">
        <f t="shared" si="35"/>
        <v>Generali USA Life Re </v>
      </c>
      <c r="B51" s="21">
        <v>447793</v>
      </c>
      <c r="C51" s="21">
        <v>658</v>
      </c>
      <c r="D51" s="21">
        <v>0</v>
      </c>
      <c r="E51" s="22">
        <f t="shared" si="21"/>
        <v>448451</v>
      </c>
      <c r="F51" s="21">
        <v>493675</v>
      </c>
      <c r="G51" s="21">
        <v>566</v>
      </c>
      <c r="H51" s="21">
        <v>0</v>
      </c>
      <c r="I51" s="22">
        <f t="shared" si="30"/>
        <v>494241</v>
      </c>
      <c r="J51" s="78">
        <f t="shared" si="31"/>
        <v>0.10246252174553867</v>
      </c>
      <c r="K51" s="25">
        <f t="shared" si="32"/>
        <v>-0.1398176291793313</v>
      </c>
      <c r="L51" s="25">
        <f t="shared" si="33"/>
        <v>0</v>
      </c>
      <c r="M51" s="26">
        <f t="shared" si="34"/>
        <v>0.10210703064548858</v>
      </c>
      <c r="N51" s="25">
        <f t="shared" si="22"/>
        <v>0.06850122693764898</v>
      </c>
      <c r="O51" s="25">
        <f t="shared" si="23"/>
        <v>0.0006795674315759251</v>
      </c>
      <c r="P51" s="25">
        <f t="shared" si="24"/>
        <v>0</v>
      </c>
      <c r="Q51" s="26">
        <f t="shared" si="25"/>
        <v>0.05802461340516319</v>
      </c>
      <c r="R51" s="25">
        <f t="shared" si="26"/>
        <v>0.07609338334757555</v>
      </c>
      <c r="S51" s="25">
        <f t="shared" si="27"/>
        <v>0.0006413910252850847</v>
      </c>
      <c r="T51" s="25">
        <f t="shared" si="28"/>
        <v>0</v>
      </c>
      <c r="U51" s="27">
        <f t="shared" si="29"/>
        <v>0.06528053242939667</v>
      </c>
    </row>
    <row r="52" spans="1:21" ht="15.75" customHeight="1">
      <c r="A52" s="20" t="str">
        <f t="shared" si="35"/>
        <v>Guardian</v>
      </c>
      <c r="B52" s="21">
        <v>0</v>
      </c>
      <c r="C52" s="21">
        <v>407</v>
      </c>
      <c r="D52" s="21">
        <v>1878</v>
      </c>
      <c r="E52" s="22">
        <f t="shared" si="21"/>
        <v>2285</v>
      </c>
      <c r="F52" s="92" t="s">
        <v>73</v>
      </c>
      <c r="G52" s="92" t="s">
        <v>73</v>
      </c>
      <c r="H52" s="92" t="s">
        <v>73</v>
      </c>
      <c r="I52" s="93" t="s">
        <v>73</v>
      </c>
      <c r="J52" s="78">
        <f t="shared" si="31"/>
        <v>0</v>
      </c>
      <c r="K52" s="25">
        <v>0</v>
      </c>
      <c r="L52" s="25">
        <v>0</v>
      </c>
      <c r="M52" s="26">
        <v>0</v>
      </c>
      <c r="N52" s="25">
        <f t="shared" si="22"/>
        <v>0</v>
      </c>
      <c r="O52" s="25">
        <f t="shared" si="23"/>
        <v>0.00042034034141550384</v>
      </c>
      <c r="P52" s="25">
        <f t="shared" si="24"/>
        <v>0.008407800719901147</v>
      </c>
      <c r="Q52" s="26">
        <f t="shared" si="25"/>
        <v>0.0002956537985884698</v>
      </c>
      <c r="R52" s="25">
        <v>0</v>
      </c>
      <c r="S52" s="25">
        <v>0</v>
      </c>
      <c r="T52" s="25">
        <v>0</v>
      </c>
      <c r="U52" s="27">
        <v>0</v>
      </c>
    </row>
    <row r="53" spans="1:21" ht="15.75" customHeight="1">
      <c r="A53" s="20" t="str">
        <f t="shared" si="35"/>
        <v>Hannover Life Re*</v>
      </c>
      <c r="B53" s="21">
        <v>618846</v>
      </c>
      <c r="C53" s="21">
        <v>201200</v>
      </c>
      <c r="D53" s="21">
        <v>687</v>
      </c>
      <c r="E53" s="22">
        <f>+B53+C53+D53</f>
        <v>820733</v>
      </c>
      <c r="F53" s="21">
        <v>599017</v>
      </c>
      <c r="G53" s="21">
        <v>147952</v>
      </c>
      <c r="H53" s="21">
        <v>624</v>
      </c>
      <c r="I53" s="22">
        <f t="shared" si="30"/>
        <v>747593</v>
      </c>
      <c r="J53" s="78">
        <f t="shared" si="31"/>
        <v>-0.03204189733794838</v>
      </c>
      <c r="K53" s="25">
        <f t="shared" si="32"/>
        <v>-0.2646520874751491</v>
      </c>
      <c r="L53" s="25">
        <f t="shared" si="33"/>
        <v>-0.09170305676855896</v>
      </c>
      <c r="M53" s="26">
        <f t="shared" si="34"/>
        <v>-0.08911546142289879</v>
      </c>
      <c r="N53" s="25">
        <f t="shared" si="22"/>
        <v>0.09466809504716761</v>
      </c>
      <c r="O53" s="25">
        <f t="shared" si="23"/>
        <v>0.2077947830289911</v>
      </c>
      <c r="P53" s="25">
        <f t="shared" si="24"/>
        <v>0.003075697068462241</v>
      </c>
      <c r="Q53" s="26">
        <f t="shared" si="25"/>
        <v>0.10619379828311187</v>
      </c>
      <c r="R53" s="25">
        <f t="shared" si="26"/>
        <v>0.09233044049772555</v>
      </c>
      <c r="S53" s="25">
        <f t="shared" si="27"/>
        <v>0.16765916072964462</v>
      </c>
      <c r="T53" s="25">
        <f t="shared" si="28"/>
        <v>0.003107213815150655</v>
      </c>
      <c r="U53" s="27">
        <f t="shared" si="29"/>
        <v>0.09874387005628824</v>
      </c>
    </row>
    <row r="54" spans="1:21" ht="15.75" customHeight="1">
      <c r="A54" s="20" t="str">
        <f t="shared" si="35"/>
        <v>Manufacturers Life</v>
      </c>
      <c r="B54" s="21">
        <v>0</v>
      </c>
      <c r="C54" s="21">
        <v>0</v>
      </c>
      <c r="D54" s="21">
        <v>94369</v>
      </c>
      <c r="E54" s="22">
        <f>+B54+C54+D54</f>
        <v>94369</v>
      </c>
      <c r="F54" s="21">
        <v>0</v>
      </c>
      <c r="G54" s="21">
        <v>0</v>
      </c>
      <c r="H54" s="21">
        <v>85758</v>
      </c>
      <c r="I54" s="22">
        <f t="shared" si="30"/>
        <v>85758</v>
      </c>
      <c r="J54" s="78">
        <f t="shared" si="31"/>
        <v>0</v>
      </c>
      <c r="K54" s="25">
        <f t="shared" si="32"/>
        <v>0</v>
      </c>
      <c r="L54" s="25">
        <f t="shared" si="33"/>
        <v>-0.09124818531509288</v>
      </c>
      <c r="M54" s="26">
        <f t="shared" si="34"/>
        <v>-0.09124818531509288</v>
      </c>
      <c r="N54" s="25">
        <f aca="true" t="shared" si="36" ref="N54:N64">+B54/$B$65</f>
        <v>0</v>
      </c>
      <c r="O54" s="25">
        <f aca="true" t="shared" si="37" ref="O54:O64">+C54/$C$65</f>
        <v>0</v>
      </c>
      <c r="P54" s="25">
        <f aca="true" t="shared" si="38" ref="P54:P64">+D54/$D$65</f>
        <v>0.42248974767643843</v>
      </c>
      <c r="Q54" s="26">
        <f aca="true" t="shared" si="39" ref="Q54:Q64">+E54/$E$65</f>
        <v>0.0122103077982474</v>
      </c>
      <c r="R54" s="25">
        <f t="shared" si="26"/>
        <v>0</v>
      </c>
      <c r="S54" s="25">
        <f t="shared" si="27"/>
        <v>0</v>
      </c>
      <c r="T54" s="25">
        <f t="shared" si="28"/>
        <v>0.4270327601918107</v>
      </c>
      <c r="U54" s="27">
        <f t="shared" si="29"/>
        <v>0.0113271215865948</v>
      </c>
    </row>
    <row r="55" spans="1:21" ht="15.75" customHeight="1">
      <c r="A55" s="20" t="str">
        <f t="shared" si="35"/>
        <v>Munich Re (US)</v>
      </c>
      <c r="B55" s="21">
        <v>692498</v>
      </c>
      <c r="C55" s="21">
        <v>40086</v>
      </c>
      <c r="D55" s="21">
        <v>13458</v>
      </c>
      <c r="E55" s="22">
        <f>+B55+C55+D55</f>
        <v>746042</v>
      </c>
      <c r="F55" s="21">
        <v>701493</v>
      </c>
      <c r="G55" s="21">
        <v>28069</v>
      </c>
      <c r="H55" s="21">
        <v>12599</v>
      </c>
      <c r="I55" s="22">
        <f t="shared" si="30"/>
        <v>742161</v>
      </c>
      <c r="J55" s="78">
        <f t="shared" si="31"/>
        <v>0.012989207189046033</v>
      </c>
      <c r="K55" s="25">
        <f t="shared" si="32"/>
        <v>-0.2997804719852318</v>
      </c>
      <c r="L55" s="25">
        <f t="shared" si="33"/>
        <v>-0.06382820627136276</v>
      </c>
      <c r="M55" s="26">
        <f t="shared" si="34"/>
        <v>-0.00520211998788272</v>
      </c>
      <c r="N55" s="25">
        <f t="shared" si="36"/>
        <v>0.10593502500456249</v>
      </c>
      <c r="O55" s="25">
        <f t="shared" si="37"/>
        <v>0.04139990890904641</v>
      </c>
      <c r="P55" s="25">
        <f t="shared" si="38"/>
        <v>0.06025142816210311</v>
      </c>
      <c r="Q55" s="26">
        <f t="shared" si="39"/>
        <v>0.09652960665494058</v>
      </c>
      <c r="R55" s="25">
        <f t="shared" si="26"/>
        <v>0.10812574216770308</v>
      </c>
      <c r="S55" s="25">
        <f t="shared" si="27"/>
        <v>0.031807782135560146</v>
      </c>
      <c r="T55" s="25">
        <f t="shared" si="28"/>
        <v>0.06273683791199215</v>
      </c>
      <c r="U55" s="27">
        <f t="shared" si="29"/>
        <v>0.09802639851475994</v>
      </c>
    </row>
    <row r="56" spans="1:21" ht="15.75" customHeight="1">
      <c r="A56" s="20" t="str">
        <f t="shared" si="35"/>
        <v>Optimum Re (US)</v>
      </c>
      <c r="B56" s="21">
        <v>27185</v>
      </c>
      <c r="C56" s="21">
        <v>4136</v>
      </c>
      <c r="D56" s="21">
        <v>0</v>
      </c>
      <c r="E56" s="22">
        <f>+B56+C56+D56</f>
        <v>31321</v>
      </c>
      <c r="F56" s="21">
        <v>30003</v>
      </c>
      <c r="G56" s="21">
        <v>3700</v>
      </c>
      <c r="H56" s="21">
        <v>0</v>
      </c>
      <c r="I56" s="22">
        <f t="shared" si="30"/>
        <v>33703</v>
      </c>
      <c r="J56" s="78">
        <f t="shared" si="31"/>
        <v>0.103660106676476</v>
      </c>
      <c r="K56" s="25">
        <f t="shared" si="32"/>
        <v>-0.10541586073500966</v>
      </c>
      <c r="L56" s="25">
        <f t="shared" si="33"/>
        <v>0</v>
      </c>
      <c r="M56" s="26">
        <f t="shared" si="34"/>
        <v>0.0760512116471377</v>
      </c>
      <c r="N56" s="25">
        <f t="shared" si="36"/>
        <v>0.004158631006514143</v>
      </c>
      <c r="O56" s="25">
        <f t="shared" si="37"/>
        <v>0.004271566712762958</v>
      </c>
      <c r="P56" s="25">
        <f t="shared" si="38"/>
        <v>0</v>
      </c>
      <c r="Q56" s="26">
        <f t="shared" si="39"/>
        <v>0.004052591958682478</v>
      </c>
      <c r="R56" s="25">
        <f t="shared" si="26"/>
        <v>0.0046245602482955575</v>
      </c>
      <c r="S56" s="25">
        <f t="shared" si="27"/>
        <v>0.0041928388578706954</v>
      </c>
      <c r="T56" s="25">
        <f t="shared" si="28"/>
        <v>0</v>
      </c>
      <c r="U56" s="27">
        <f t="shared" si="29"/>
        <v>0.004451572784265077</v>
      </c>
    </row>
    <row r="57" spans="1:21" ht="15.75" customHeight="1">
      <c r="A57" s="20" t="str">
        <f t="shared" si="35"/>
        <v>Pacific Life</v>
      </c>
      <c r="B57" s="21">
        <v>0</v>
      </c>
      <c r="C57" s="21">
        <v>0</v>
      </c>
      <c r="D57" s="21">
        <v>2902</v>
      </c>
      <c r="E57" s="22">
        <f>+B57+C57+D57</f>
        <v>2902</v>
      </c>
      <c r="F57" s="21">
        <v>0</v>
      </c>
      <c r="G57" s="21">
        <v>0</v>
      </c>
      <c r="H57" s="21">
        <v>2665</v>
      </c>
      <c r="I57" s="22">
        <f t="shared" si="30"/>
        <v>2665</v>
      </c>
      <c r="J57" s="78">
        <f t="shared" si="31"/>
        <v>0</v>
      </c>
      <c r="K57" s="25">
        <f t="shared" si="32"/>
        <v>0</v>
      </c>
      <c r="L57" s="25">
        <f t="shared" si="33"/>
        <v>-0.08166781529979325</v>
      </c>
      <c r="M57" s="26">
        <f t="shared" si="34"/>
        <v>-0.08166781529979325</v>
      </c>
      <c r="N57" s="25">
        <f t="shared" si="36"/>
        <v>0</v>
      </c>
      <c r="O57" s="25">
        <f t="shared" si="37"/>
        <v>0</v>
      </c>
      <c r="P57" s="25">
        <f t="shared" si="38"/>
        <v>0.012992245840869611</v>
      </c>
      <c r="Q57" s="26">
        <f t="shared" si="39"/>
        <v>0.0003754867936559035</v>
      </c>
      <c r="R57" s="25">
        <f t="shared" si="26"/>
        <v>0</v>
      </c>
      <c r="S57" s="25">
        <f t="shared" si="27"/>
        <v>0</v>
      </c>
      <c r="T57" s="25">
        <f t="shared" si="28"/>
        <v>0.013270392335539257</v>
      </c>
      <c r="U57" s="27">
        <f t="shared" si="29"/>
        <v>0.0003519995688830796</v>
      </c>
    </row>
    <row r="58" spans="1:21" ht="15.75" customHeight="1">
      <c r="A58" s="20" t="str">
        <f t="shared" si="35"/>
        <v>RGA Re. Company</v>
      </c>
      <c r="B58" s="21">
        <v>1203124</v>
      </c>
      <c r="C58" s="21">
        <v>123551</v>
      </c>
      <c r="D58" s="21">
        <v>0</v>
      </c>
      <c r="E58" s="22">
        <f aca="true" t="shared" si="40" ref="E58:E63">+B58+C58+D58</f>
        <v>1326675</v>
      </c>
      <c r="F58" s="21">
        <v>1228279</v>
      </c>
      <c r="G58" s="21">
        <v>129749</v>
      </c>
      <c r="H58" s="21">
        <v>0</v>
      </c>
      <c r="I58" s="22">
        <f t="shared" si="30"/>
        <v>1358028</v>
      </c>
      <c r="J58" s="78">
        <f t="shared" si="31"/>
        <v>0.02090806932618749</v>
      </c>
      <c r="K58" s="25">
        <f t="shared" si="32"/>
        <v>0.05016551869268561</v>
      </c>
      <c r="L58" s="25">
        <f t="shared" si="33"/>
        <v>0</v>
      </c>
      <c r="M58" s="26">
        <f t="shared" si="34"/>
        <v>0.023632766125840917</v>
      </c>
      <c r="N58" s="25">
        <f t="shared" si="36"/>
        <v>0.18404814313339424</v>
      </c>
      <c r="O58" s="25">
        <f t="shared" si="37"/>
        <v>0.12760066221677374</v>
      </c>
      <c r="P58" s="25">
        <f t="shared" si="38"/>
        <v>0</v>
      </c>
      <c r="Q58" s="26">
        <f t="shared" si="39"/>
        <v>0.17165711301634934</v>
      </c>
      <c r="R58" s="25">
        <f t="shared" si="26"/>
        <v>0.189322742299644</v>
      </c>
      <c r="S58" s="25">
        <f t="shared" si="27"/>
        <v>0.1470315267486121</v>
      </c>
      <c r="T58" s="25">
        <f t="shared" si="28"/>
        <v>0</v>
      </c>
      <c r="U58" s="27">
        <f t="shared" si="29"/>
        <v>0.17937158368898717</v>
      </c>
    </row>
    <row r="59" spans="1:21" ht="15.75" customHeight="1">
      <c r="A59" s="20" t="str">
        <f t="shared" si="35"/>
        <v>RGA Re (Canada)</v>
      </c>
      <c r="B59" s="21">
        <v>796</v>
      </c>
      <c r="C59" s="21">
        <v>0</v>
      </c>
      <c r="D59" s="21">
        <v>0</v>
      </c>
      <c r="E59" s="22">
        <f>+B59+C59+D59</f>
        <v>796</v>
      </c>
      <c r="F59" s="21">
        <v>927</v>
      </c>
      <c r="G59" s="21">
        <v>0</v>
      </c>
      <c r="H59" s="21">
        <v>0</v>
      </c>
      <c r="I59" s="22">
        <f>+F59+G59+H59</f>
        <v>927</v>
      </c>
      <c r="J59" s="78">
        <f>IF(+B59&gt;0,(+F59-B59)/B59,0)</f>
        <v>0.16457286432160803</v>
      </c>
      <c r="K59" s="25">
        <f>IF(+C59&gt;0,(+G59-C59)/C59,0)</f>
        <v>0</v>
      </c>
      <c r="L59" s="25">
        <f>IF(+D59&gt;0,(+H59-D59)/D59,0)</f>
        <v>0</v>
      </c>
      <c r="M59" s="26">
        <f>IF(+E59&gt;0,(+I59-E59)/E59,0)</f>
        <v>0.16457286432160803</v>
      </c>
      <c r="N59" s="25">
        <f t="shared" si="36"/>
        <v>0.00012176826489554012</v>
      </c>
      <c r="O59" s="25">
        <f t="shared" si="37"/>
        <v>0</v>
      </c>
      <c r="P59" s="25">
        <f t="shared" si="38"/>
        <v>0</v>
      </c>
      <c r="Q59" s="26">
        <f t="shared" si="39"/>
        <v>0.00010299362086495491</v>
      </c>
      <c r="R59" s="25">
        <f t="shared" si="26"/>
        <v>0.00014288462321001172</v>
      </c>
      <c r="S59" s="25">
        <f t="shared" si="27"/>
        <v>0</v>
      </c>
      <c r="T59" s="25">
        <f t="shared" si="28"/>
        <v>0</v>
      </c>
      <c r="U59" s="27">
        <f t="shared" si="29"/>
        <v>0.0001224403753675853</v>
      </c>
    </row>
    <row r="60" spans="1:21" ht="15.75" customHeight="1">
      <c r="A60" s="20" t="str">
        <f>+A26</f>
        <v>SCOR Global Life (US)</v>
      </c>
      <c r="B60" s="21">
        <v>260059</v>
      </c>
      <c r="C60" s="21">
        <v>17924</v>
      </c>
      <c r="D60" s="21">
        <v>0</v>
      </c>
      <c r="E60" s="22">
        <f t="shared" si="40"/>
        <v>277983</v>
      </c>
      <c r="F60" s="21">
        <v>288942</v>
      </c>
      <c r="G60" s="21">
        <v>0</v>
      </c>
      <c r="H60" s="21">
        <v>0</v>
      </c>
      <c r="I60" s="22">
        <f t="shared" si="30"/>
        <v>288942</v>
      </c>
      <c r="J60" s="78">
        <f t="shared" si="31"/>
        <v>0.11106325872205923</v>
      </c>
      <c r="K60" s="25">
        <f t="shared" si="32"/>
        <v>-1</v>
      </c>
      <c r="L60" s="25">
        <f t="shared" si="33"/>
        <v>0</v>
      </c>
      <c r="M60" s="26">
        <f t="shared" si="34"/>
        <v>0.039423274085105924</v>
      </c>
      <c r="N60" s="25">
        <f t="shared" si="36"/>
        <v>0.03978257939757446</v>
      </c>
      <c r="O60" s="25">
        <f t="shared" si="37"/>
        <v>0.018511499458308333</v>
      </c>
      <c r="P60" s="25">
        <f t="shared" si="38"/>
        <v>0</v>
      </c>
      <c r="Q60" s="26">
        <f t="shared" si="39"/>
        <v>0.03596793430766679</v>
      </c>
      <c r="R60" s="25">
        <f t="shared" si="26"/>
        <v>0.04453653592184165</v>
      </c>
      <c r="S60" s="25">
        <f t="shared" si="27"/>
        <v>0</v>
      </c>
      <c r="T60" s="25">
        <f t="shared" si="28"/>
        <v>0</v>
      </c>
      <c r="U60" s="27">
        <f t="shared" si="29"/>
        <v>0.03816414988075602</v>
      </c>
    </row>
    <row r="61" spans="1:21" ht="15.75" customHeight="1">
      <c r="A61" s="20" t="str">
        <f>+A27</f>
        <v>Scottish Re (US)</v>
      </c>
      <c r="B61" s="21">
        <v>301012</v>
      </c>
      <c r="C61" s="21">
        <v>990</v>
      </c>
      <c r="D61" s="21">
        <v>0</v>
      </c>
      <c r="E61" s="22">
        <f t="shared" si="40"/>
        <v>302002</v>
      </c>
      <c r="F61" s="21">
        <v>249456</v>
      </c>
      <c r="G61" s="21">
        <v>756</v>
      </c>
      <c r="H61" s="21">
        <v>0</v>
      </c>
      <c r="I61" s="22">
        <f t="shared" si="30"/>
        <v>250212</v>
      </c>
      <c r="J61" s="78">
        <f t="shared" si="31"/>
        <v>-0.17127556376489975</v>
      </c>
      <c r="K61" s="25">
        <f t="shared" si="32"/>
        <v>-0.23636363636363636</v>
      </c>
      <c r="L61" s="25">
        <f t="shared" si="33"/>
        <v>0</v>
      </c>
      <c r="M61" s="26">
        <f t="shared" si="34"/>
        <v>-0.17148893053688385</v>
      </c>
      <c r="N61" s="25">
        <f t="shared" si="36"/>
        <v>0.04604737305620141</v>
      </c>
      <c r="O61" s="25">
        <f t="shared" si="37"/>
        <v>0.0010224494791187932</v>
      </c>
      <c r="P61" s="25">
        <f t="shared" si="38"/>
        <v>0</v>
      </c>
      <c r="Q61" s="26">
        <f t="shared" si="39"/>
        <v>0.03907572800057552</v>
      </c>
      <c r="R61" s="25">
        <f t="shared" si="26"/>
        <v>0.03845029834679254</v>
      </c>
      <c r="S61" s="25">
        <f t="shared" si="27"/>
        <v>0.0008566989666352015</v>
      </c>
      <c r="T61" s="25">
        <f t="shared" si="28"/>
        <v>0</v>
      </c>
      <c r="U61" s="27">
        <f t="shared" si="29"/>
        <v>0.0330485989228417</v>
      </c>
    </row>
    <row r="62" spans="1:21" ht="15.75" customHeight="1">
      <c r="A62" s="20" t="str">
        <f>+A28</f>
        <v>Swiss Re</v>
      </c>
      <c r="B62" s="21">
        <v>1414530</v>
      </c>
      <c r="C62" s="21">
        <v>292078</v>
      </c>
      <c r="D62" s="21">
        <v>0</v>
      </c>
      <c r="E62" s="22">
        <f t="shared" si="40"/>
        <v>1706608</v>
      </c>
      <c r="F62" s="21">
        <v>1351098</v>
      </c>
      <c r="G62" s="21">
        <v>265465</v>
      </c>
      <c r="H62" s="21">
        <v>0</v>
      </c>
      <c r="I62" s="22">
        <f t="shared" si="30"/>
        <v>1616563</v>
      </c>
      <c r="J62" s="78">
        <f t="shared" si="31"/>
        <v>-0.04484316345358529</v>
      </c>
      <c r="K62" s="25">
        <f t="shared" si="32"/>
        <v>-0.09111607173426277</v>
      </c>
      <c r="L62" s="25">
        <f t="shared" si="33"/>
        <v>0</v>
      </c>
      <c r="M62" s="26">
        <f t="shared" si="34"/>
        <v>-0.052762555900359075</v>
      </c>
      <c r="N62" s="25">
        <f t="shared" si="36"/>
        <v>0.21638801977724667</v>
      </c>
      <c r="O62" s="25">
        <f t="shared" si="37"/>
        <v>0.30165151410308977</v>
      </c>
      <c r="P62" s="25">
        <f t="shared" si="38"/>
        <v>0</v>
      </c>
      <c r="Q62" s="26">
        <f t="shared" si="39"/>
        <v>0.22081625291092838</v>
      </c>
      <c r="R62" s="25">
        <f t="shared" si="26"/>
        <v>0.2082536447139163</v>
      </c>
      <c r="S62" s="25">
        <f t="shared" si="27"/>
        <v>0.30082485605530923</v>
      </c>
      <c r="T62" s="25">
        <f t="shared" si="28"/>
        <v>0</v>
      </c>
      <c r="U62" s="27">
        <f t="shared" si="29"/>
        <v>0.21351950434234065</v>
      </c>
    </row>
    <row r="63" spans="1:21" ht="15.75" customHeight="1">
      <c r="A63" s="20" t="str">
        <f>+A29</f>
        <v>Transamerica Re</v>
      </c>
      <c r="B63" s="21">
        <v>922906</v>
      </c>
      <c r="C63" s="21">
        <v>38878</v>
      </c>
      <c r="D63" s="21">
        <v>0</v>
      </c>
      <c r="E63" s="22">
        <f t="shared" si="40"/>
        <v>961784</v>
      </c>
      <c r="F63" s="21">
        <v>928879</v>
      </c>
      <c r="G63" s="21">
        <v>36272</v>
      </c>
      <c r="H63" s="21">
        <v>0</v>
      </c>
      <c r="I63" s="22">
        <f t="shared" si="30"/>
        <v>965151</v>
      </c>
      <c r="J63" s="78">
        <f t="shared" si="31"/>
        <v>0.0064719483891100505</v>
      </c>
      <c r="K63" s="25">
        <f t="shared" si="32"/>
        <v>-0.06703019702659602</v>
      </c>
      <c r="L63" s="25">
        <f t="shared" si="33"/>
        <v>0</v>
      </c>
      <c r="M63" s="26">
        <f t="shared" si="34"/>
        <v>0.00350078603927701</v>
      </c>
      <c r="N63" s="25">
        <f t="shared" si="36"/>
        <v>0.14118173653477809</v>
      </c>
      <c r="O63" s="25">
        <f t="shared" si="37"/>
        <v>0.04015231398907115</v>
      </c>
      <c r="P63" s="25">
        <f t="shared" si="38"/>
        <v>0</v>
      </c>
      <c r="Q63" s="26">
        <f t="shared" si="39"/>
        <v>0.12444424202258769</v>
      </c>
      <c r="R63" s="25">
        <f t="shared" si="26"/>
        <v>0.14317424587129718</v>
      </c>
      <c r="S63" s="25">
        <f t="shared" si="27"/>
        <v>0.04110341920342861</v>
      </c>
      <c r="T63" s="25">
        <f t="shared" si="28"/>
        <v>0</v>
      </c>
      <c r="U63" s="27">
        <f t="shared" si="29"/>
        <v>0.12747945062179106</v>
      </c>
    </row>
    <row r="64" spans="1:21" ht="15.75" customHeight="1" thickBot="1">
      <c r="A64" s="20" t="str">
        <f>+A30</f>
        <v>Wilton Re</v>
      </c>
      <c r="B64" s="21">
        <v>27909</v>
      </c>
      <c r="C64" s="21">
        <v>75214</v>
      </c>
      <c r="D64" s="21">
        <v>0</v>
      </c>
      <c r="E64" s="22">
        <f>+B64+C64+D64</f>
        <v>103123</v>
      </c>
      <c r="F64" s="21">
        <v>26855</v>
      </c>
      <c r="G64" s="21">
        <v>67355</v>
      </c>
      <c r="H64" s="21">
        <v>0</v>
      </c>
      <c r="I64" s="22">
        <f>+F64+G64+H64</f>
        <v>94210</v>
      </c>
      <c r="J64" s="78">
        <f t="shared" si="31"/>
        <v>-0.037765595327672076</v>
      </c>
      <c r="K64" s="25">
        <f t="shared" si="32"/>
        <v>-0.10448852607227378</v>
      </c>
      <c r="L64" s="25">
        <f t="shared" si="33"/>
        <v>0</v>
      </c>
      <c r="M64" s="26">
        <f t="shared" si="34"/>
        <v>-0.08643076714215063</v>
      </c>
      <c r="N64" s="25">
        <f t="shared" si="36"/>
        <v>0.004269385056494509</v>
      </c>
      <c r="O64" s="25">
        <f t="shared" si="37"/>
        <v>0.07767930820448576</v>
      </c>
      <c r="P64" s="25">
        <f t="shared" si="38"/>
        <v>0</v>
      </c>
      <c r="Q64" s="26">
        <f t="shared" si="39"/>
        <v>0.013342978849820032</v>
      </c>
      <c r="R64" s="25">
        <f t="shared" si="26"/>
        <v>0.004139338248441062</v>
      </c>
      <c r="S64" s="25">
        <f t="shared" si="27"/>
        <v>0.0763266652086164</v>
      </c>
      <c r="T64" s="25">
        <f t="shared" si="28"/>
        <v>0</v>
      </c>
      <c r="U64" s="27">
        <f t="shared" si="29"/>
        <v>0.01244348194539397</v>
      </c>
    </row>
    <row r="65" spans="1:21" ht="15.75" customHeight="1" thickBot="1">
      <c r="A65" s="56" t="s">
        <v>14</v>
      </c>
      <c r="B65" s="57">
        <f aca="true" t="shared" si="41" ref="B65:I65">SUM(B45:B64)</f>
        <v>6537007</v>
      </c>
      <c r="C65" s="57">
        <f t="shared" si="41"/>
        <v>968263</v>
      </c>
      <c r="D65" s="57">
        <f t="shared" si="41"/>
        <v>223364</v>
      </c>
      <c r="E65" s="58">
        <f t="shared" si="41"/>
        <v>7728634</v>
      </c>
      <c r="F65" s="57">
        <f t="shared" si="41"/>
        <v>6487752</v>
      </c>
      <c r="G65" s="57">
        <f t="shared" si="41"/>
        <v>882457</v>
      </c>
      <c r="H65" s="57">
        <f t="shared" si="41"/>
        <v>200823</v>
      </c>
      <c r="I65" s="57">
        <f t="shared" si="41"/>
        <v>7571032</v>
      </c>
      <c r="J65" s="84">
        <f>IF(+B65&gt;0,(+F65-B65)/B65,0)</f>
        <v>-0.007534793828429432</v>
      </c>
      <c r="K65" s="83">
        <f>IF(+C65&gt;0,(+G65-C65)/C65,0)</f>
        <v>-0.08861848485380522</v>
      </c>
      <c r="L65" s="83">
        <f>IF(+D65&gt;0,(+H65-D65)/D65,0)</f>
        <v>-0.100915993624756</v>
      </c>
      <c r="M65" s="82">
        <f>IF(+E65&gt;0,(+I65-E65)/E65,0)</f>
        <v>-0.02039196059743546</v>
      </c>
      <c r="N65" s="59">
        <f aca="true" t="shared" si="42" ref="N65:U65">SUM(N45:N64)</f>
        <v>1</v>
      </c>
      <c r="O65" s="59">
        <f t="shared" si="42"/>
        <v>1</v>
      </c>
      <c r="P65" s="59">
        <f t="shared" si="42"/>
        <v>1</v>
      </c>
      <c r="Q65" s="60">
        <f t="shared" si="42"/>
        <v>1.0000000000000002</v>
      </c>
      <c r="R65" s="59">
        <f t="shared" si="42"/>
        <v>0.9999999999999999</v>
      </c>
      <c r="S65" s="59">
        <f t="shared" si="42"/>
        <v>1</v>
      </c>
      <c r="T65" s="59">
        <f t="shared" si="42"/>
        <v>1</v>
      </c>
      <c r="U65" s="61">
        <f t="shared" si="42"/>
        <v>1</v>
      </c>
    </row>
    <row r="66" spans="1:21" ht="15.75" customHeight="1">
      <c r="A66" s="94" t="s">
        <v>59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53"/>
      <c r="N66" s="70"/>
      <c r="O66" s="70"/>
      <c r="P66" s="70"/>
      <c r="Q66" s="70"/>
      <c r="R66" s="70"/>
      <c r="S66" s="70"/>
      <c r="T66" s="70"/>
      <c r="U66" s="70"/>
    </row>
    <row r="67" spans="1:21" ht="15.75" customHeight="1">
      <c r="A67" s="2" t="s">
        <v>52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53"/>
      <c r="N67" s="70"/>
      <c r="O67" s="70"/>
      <c r="P67" s="70"/>
      <c r="Q67" s="70"/>
      <c r="R67" s="70"/>
      <c r="S67" s="70"/>
      <c r="T67" s="70"/>
      <c r="U67" s="70"/>
    </row>
    <row r="68" spans="1:21" ht="15.75" customHeight="1">
      <c r="A68" s="16" t="str">
        <f>+A34</f>
        <v>Canadian Exchange Rate Used: 2009 = 0.962279 and 2010 = 1.003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3"/>
      <c r="N68" s="70"/>
      <c r="O68" s="70"/>
      <c r="P68" s="70"/>
      <c r="Q68" s="70"/>
      <c r="R68" s="70"/>
      <c r="S68" s="70"/>
      <c r="T68" s="70"/>
      <c r="U68" s="70"/>
    </row>
    <row r="69" spans="1:21" ht="15.75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1:21" ht="15.75" customHeight="1">
      <c r="A70" s="67" t="str">
        <f>+A36</f>
        <v>Date:</v>
      </c>
      <c r="B70" s="69">
        <f>+B36</f>
        <v>40639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  <row r="71" spans="1:21" ht="15.75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</row>
    <row r="72" spans="1:21" ht="15.75" customHeight="1">
      <c r="A72" s="67"/>
      <c r="B72" s="67"/>
      <c r="C72" s="67"/>
      <c r="D72" s="67"/>
      <c r="E72" s="71" t="s">
        <v>15</v>
      </c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spans="2:21" ht="15.75" customHeight="1" thickBot="1">
      <c r="B73" s="67"/>
      <c r="C73" s="67"/>
      <c r="D73" s="67"/>
      <c r="E73" s="67"/>
      <c r="F73" s="71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</row>
    <row r="74" spans="1:21" ht="15.75" customHeight="1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2"/>
      <c r="Q74" s="67"/>
      <c r="R74" s="67"/>
      <c r="S74" s="67"/>
      <c r="T74" s="67"/>
      <c r="U74" s="67"/>
    </row>
    <row r="75" spans="1:21" ht="15.75" customHeight="1">
      <c r="A75" s="37"/>
      <c r="B75" s="34" t="s">
        <v>24</v>
      </c>
      <c r="C75" s="34"/>
      <c r="D75" s="34"/>
      <c r="E75" s="38"/>
      <c r="F75" s="34" t="s">
        <v>80</v>
      </c>
      <c r="G75" s="34"/>
      <c r="H75" s="34"/>
      <c r="I75" s="38"/>
      <c r="J75" s="47" t="s">
        <v>23</v>
      </c>
      <c r="K75" s="34"/>
      <c r="L75" s="34"/>
      <c r="M75" s="36"/>
      <c r="Q75" s="67"/>
      <c r="R75" s="67"/>
      <c r="S75" s="67"/>
      <c r="T75" s="67"/>
      <c r="U75" s="67"/>
    </row>
    <row r="76" spans="1:21" ht="15.75" customHeight="1">
      <c r="A76" s="37"/>
      <c r="B76" s="34"/>
      <c r="C76" s="34">
        <f>+C42</f>
        <v>2009</v>
      </c>
      <c r="D76" s="34"/>
      <c r="E76" s="38"/>
      <c r="F76" s="34"/>
      <c r="G76" s="34">
        <f>+G42</f>
        <v>2010</v>
      </c>
      <c r="H76" s="34"/>
      <c r="I76" s="38"/>
      <c r="J76" s="34"/>
      <c r="K76" s="34">
        <f>+G76</f>
        <v>2010</v>
      </c>
      <c r="L76" s="34"/>
      <c r="M76" s="36"/>
      <c r="Q76" s="67"/>
      <c r="R76" s="67"/>
      <c r="S76" s="67"/>
      <c r="T76" s="67"/>
      <c r="U76" s="67"/>
    </row>
    <row r="77" spans="1:21" ht="15.75" customHeight="1" thickBot="1">
      <c r="A77" s="40" t="s">
        <v>2</v>
      </c>
      <c r="B77" s="43" t="s">
        <v>3</v>
      </c>
      <c r="C77" s="43" t="s">
        <v>4</v>
      </c>
      <c r="D77" s="43" t="s">
        <v>5</v>
      </c>
      <c r="E77" s="44" t="s">
        <v>6</v>
      </c>
      <c r="F77" s="43" t="s">
        <v>3</v>
      </c>
      <c r="G77" s="43" t="s">
        <v>4</v>
      </c>
      <c r="H77" s="43" t="s">
        <v>5</v>
      </c>
      <c r="I77" s="44" t="s">
        <v>6</v>
      </c>
      <c r="J77" s="43" t="s">
        <v>3</v>
      </c>
      <c r="K77" s="43" t="s">
        <v>4</v>
      </c>
      <c r="L77" s="43" t="s">
        <v>5</v>
      </c>
      <c r="M77" s="46" t="s">
        <v>6</v>
      </c>
      <c r="Q77" s="67"/>
      <c r="R77" s="67"/>
      <c r="S77" s="67"/>
      <c r="T77" s="67"/>
      <c r="U77" s="67"/>
    </row>
    <row r="78" spans="1:21" ht="15.75" customHeight="1" thickTop="1">
      <c r="A78" s="20"/>
      <c r="B78" s="53"/>
      <c r="C78" s="53"/>
      <c r="D78" s="53"/>
      <c r="E78" s="54"/>
      <c r="F78" s="53"/>
      <c r="G78" s="53"/>
      <c r="H78" s="53"/>
      <c r="I78" s="54"/>
      <c r="J78" s="53"/>
      <c r="K78" s="53"/>
      <c r="L78" s="53"/>
      <c r="M78" s="55"/>
      <c r="Q78" s="67"/>
      <c r="R78" s="67"/>
      <c r="S78" s="67"/>
      <c r="T78" s="67"/>
      <c r="U78" s="67"/>
    </row>
    <row r="79" spans="1:13" ht="15.75" customHeight="1">
      <c r="A79" s="20" t="str">
        <f aca="true" t="shared" si="43" ref="A79:D81">+A45</f>
        <v>Ace Tempest</v>
      </c>
      <c r="B79" s="21">
        <f t="shared" si="43"/>
        <v>25010</v>
      </c>
      <c r="C79" s="21">
        <f t="shared" si="43"/>
        <v>0</v>
      </c>
      <c r="D79" s="21">
        <f t="shared" si="43"/>
        <v>0</v>
      </c>
      <c r="E79" s="22">
        <f>+D79+C79+B79</f>
        <v>25010</v>
      </c>
      <c r="F79" s="21">
        <f aca="true" t="shared" si="44" ref="F79:H81">+F11</f>
        <v>6478</v>
      </c>
      <c r="G79" s="21">
        <f t="shared" si="44"/>
        <v>0</v>
      </c>
      <c r="H79" s="21">
        <f t="shared" si="44"/>
        <v>0</v>
      </c>
      <c r="I79" s="22">
        <f>+F79+G79+H79</f>
        <v>6478</v>
      </c>
      <c r="J79" s="21">
        <f aca="true" t="shared" si="45" ref="J79:L81">+F45</f>
        <v>28736</v>
      </c>
      <c r="K79" s="21">
        <f t="shared" si="45"/>
        <v>0</v>
      </c>
      <c r="L79" s="21">
        <f t="shared" si="45"/>
        <v>0</v>
      </c>
      <c r="M79" s="23">
        <f>+L79+K79+J79</f>
        <v>28736</v>
      </c>
    </row>
    <row r="80" spans="1:13" ht="15.75" customHeight="1">
      <c r="A80" s="20" t="str">
        <f t="shared" si="43"/>
        <v>AXA Equitable</v>
      </c>
      <c r="B80" s="21">
        <f t="shared" si="43"/>
        <v>0</v>
      </c>
      <c r="C80" s="21">
        <f t="shared" si="43"/>
        <v>0</v>
      </c>
      <c r="D80" s="21">
        <f t="shared" si="43"/>
        <v>35743</v>
      </c>
      <c r="E80" s="22">
        <f aca="true" t="shared" si="46" ref="E80:E96">+D80+C80+B80</f>
        <v>35743</v>
      </c>
      <c r="F80" s="21">
        <f t="shared" si="44"/>
        <v>0</v>
      </c>
      <c r="G80" s="21">
        <f t="shared" si="44"/>
        <v>0</v>
      </c>
      <c r="H80" s="21">
        <f t="shared" si="44"/>
        <v>1622</v>
      </c>
      <c r="I80" s="22">
        <f aca="true" t="shared" si="47" ref="I80:I96">+F80+G80+H80</f>
        <v>1622</v>
      </c>
      <c r="J80" s="21">
        <f t="shared" si="45"/>
        <v>0</v>
      </c>
      <c r="K80" s="21">
        <f t="shared" si="45"/>
        <v>0</v>
      </c>
      <c r="L80" s="21">
        <f t="shared" si="45"/>
        <v>33126</v>
      </c>
      <c r="M80" s="23">
        <f aca="true" t="shared" si="48" ref="M80:M96">+L80+K80+J80</f>
        <v>33126</v>
      </c>
    </row>
    <row r="81" spans="1:13" ht="15.75" customHeight="1">
      <c r="A81" s="20" t="str">
        <f t="shared" si="43"/>
        <v>Berkshire Hathaway Group (Sun)</v>
      </c>
      <c r="B81" s="21">
        <f t="shared" si="43"/>
        <v>0</v>
      </c>
      <c r="C81" s="21">
        <f t="shared" si="43"/>
        <v>0</v>
      </c>
      <c r="D81" s="21">
        <f t="shared" si="43"/>
        <v>74276</v>
      </c>
      <c r="E81" s="22">
        <f>+D81+C81+B81</f>
        <v>74276</v>
      </c>
      <c r="F81" s="21">
        <f t="shared" si="44"/>
        <v>0</v>
      </c>
      <c r="G81" s="21">
        <f t="shared" si="44"/>
        <v>0</v>
      </c>
      <c r="H81" s="21">
        <f t="shared" si="44"/>
        <v>2690</v>
      </c>
      <c r="I81" s="22">
        <f>+F81+G81+H81</f>
        <v>2690</v>
      </c>
      <c r="J81" s="21">
        <f t="shared" si="45"/>
        <v>0</v>
      </c>
      <c r="K81" s="21">
        <f t="shared" si="45"/>
        <v>0</v>
      </c>
      <c r="L81" s="21">
        <f t="shared" si="45"/>
        <v>66034</v>
      </c>
      <c r="M81" s="23">
        <f>+L81+K81+J81</f>
        <v>66034</v>
      </c>
    </row>
    <row r="82" spans="1:13" ht="15.75" customHeight="1">
      <c r="A82" s="20" t="str">
        <f aca="true" t="shared" si="49" ref="A82:D83">+A48</f>
        <v>Canada Life </v>
      </c>
      <c r="B82" s="21">
        <f t="shared" si="49"/>
        <v>200302</v>
      </c>
      <c r="C82" s="21">
        <f t="shared" si="49"/>
        <v>149255</v>
      </c>
      <c r="D82" s="21">
        <f t="shared" si="49"/>
        <v>0</v>
      </c>
      <c r="E82" s="22">
        <f t="shared" si="46"/>
        <v>349557</v>
      </c>
      <c r="F82" s="21">
        <f aca="true" t="shared" si="50" ref="F82:H83">+F14</f>
        <v>19698</v>
      </c>
      <c r="G82" s="21">
        <f t="shared" si="50"/>
        <v>71601</v>
      </c>
      <c r="H82" s="21">
        <f t="shared" si="50"/>
        <v>0</v>
      </c>
      <c r="I82" s="22">
        <f t="shared" si="47"/>
        <v>91299</v>
      </c>
      <c r="J82" s="21">
        <f aca="true" t="shared" si="51" ref="J82:J89">+F48</f>
        <v>194968</v>
      </c>
      <c r="K82" s="21">
        <f aca="true" t="shared" si="52" ref="K82:K89">+G48</f>
        <v>180668</v>
      </c>
      <c r="L82" s="21">
        <f aca="true" t="shared" si="53" ref="L82:M89">+H48</f>
        <v>0</v>
      </c>
      <c r="M82" s="23">
        <f t="shared" si="48"/>
        <v>375636</v>
      </c>
    </row>
    <row r="83" spans="1:13" ht="15.75" customHeight="1">
      <c r="A83" s="20" t="str">
        <f t="shared" si="49"/>
        <v>Employers Re. Corp. </v>
      </c>
      <c r="B83" s="21">
        <f t="shared" si="49"/>
        <v>249754</v>
      </c>
      <c r="C83" s="21">
        <f t="shared" si="49"/>
        <v>16179</v>
      </c>
      <c r="D83" s="21">
        <f t="shared" si="49"/>
        <v>51</v>
      </c>
      <c r="E83" s="22">
        <f t="shared" si="46"/>
        <v>265984</v>
      </c>
      <c r="F83" s="21">
        <f t="shared" si="50"/>
        <v>0</v>
      </c>
      <c r="G83" s="21">
        <f t="shared" si="50"/>
        <v>0</v>
      </c>
      <c r="H83" s="21">
        <f t="shared" si="50"/>
        <v>0</v>
      </c>
      <c r="I83" s="22">
        <f t="shared" si="47"/>
        <v>0</v>
      </c>
      <c r="J83" s="21">
        <f t="shared" si="51"/>
        <v>226809</v>
      </c>
      <c r="K83" s="21">
        <f t="shared" si="52"/>
        <v>14824</v>
      </c>
      <c r="L83" s="21">
        <f t="shared" si="53"/>
        <v>17</v>
      </c>
      <c r="M83" s="23">
        <f t="shared" si="48"/>
        <v>241650</v>
      </c>
    </row>
    <row r="84" spans="1:13" ht="15.75" customHeight="1">
      <c r="A84" s="20" t="str">
        <f aca="true" t="shared" si="54" ref="A84:D85">+A50</f>
        <v>General Re Life</v>
      </c>
      <c r="B84" s="21">
        <f t="shared" si="54"/>
        <v>145283</v>
      </c>
      <c r="C84" s="21">
        <f t="shared" si="54"/>
        <v>7707</v>
      </c>
      <c r="D84" s="21">
        <f t="shared" si="54"/>
        <v>0</v>
      </c>
      <c r="E84" s="22">
        <f t="shared" si="46"/>
        <v>152990</v>
      </c>
      <c r="F84" s="21">
        <f aca="true" t="shared" si="55" ref="F84:H85">+F16</f>
        <v>10041</v>
      </c>
      <c r="G84" s="21">
        <f t="shared" si="55"/>
        <v>0</v>
      </c>
      <c r="H84" s="21">
        <f t="shared" si="55"/>
        <v>0</v>
      </c>
      <c r="I84" s="22">
        <f t="shared" si="47"/>
        <v>10041</v>
      </c>
      <c r="J84" s="21">
        <f t="shared" si="51"/>
        <v>138615</v>
      </c>
      <c r="K84" s="21">
        <f t="shared" si="52"/>
        <v>7081</v>
      </c>
      <c r="L84" s="21">
        <f t="shared" si="53"/>
        <v>0</v>
      </c>
      <c r="M84" s="23">
        <f t="shared" si="48"/>
        <v>145696</v>
      </c>
    </row>
    <row r="85" spans="1:13" ht="15.75" customHeight="1">
      <c r="A85" s="20" t="str">
        <f t="shared" si="54"/>
        <v>Generali USA Life Re </v>
      </c>
      <c r="B85" s="21">
        <f t="shared" si="54"/>
        <v>447793</v>
      </c>
      <c r="C85" s="21">
        <f t="shared" si="54"/>
        <v>658</v>
      </c>
      <c r="D85" s="21">
        <f t="shared" si="54"/>
        <v>0</v>
      </c>
      <c r="E85" s="22">
        <f t="shared" si="46"/>
        <v>448451</v>
      </c>
      <c r="F85" s="21">
        <f t="shared" si="55"/>
        <v>77782</v>
      </c>
      <c r="G85" s="21">
        <f t="shared" si="55"/>
        <v>0</v>
      </c>
      <c r="H85" s="21">
        <f t="shared" si="55"/>
        <v>0</v>
      </c>
      <c r="I85" s="22">
        <f t="shared" si="47"/>
        <v>77782</v>
      </c>
      <c r="J85" s="21">
        <f t="shared" si="51"/>
        <v>493675</v>
      </c>
      <c r="K85" s="21">
        <f t="shared" si="52"/>
        <v>566</v>
      </c>
      <c r="L85" s="21">
        <f t="shared" si="53"/>
        <v>0</v>
      </c>
      <c r="M85" s="23">
        <f t="shared" si="48"/>
        <v>494241</v>
      </c>
    </row>
    <row r="86" spans="1:13" ht="15.75" customHeight="1">
      <c r="A86" s="20" t="str">
        <f aca="true" t="shared" si="56" ref="A86:D87">+A52</f>
        <v>Guardian</v>
      </c>
      <c r="B86" s="21">
        <f t="shared" si="56"/>
        <v>0</v>
      </c>
      <c r="C86" s="21">
        <f t="shared" si="56"/>
        <v>407</v>
      </c>
      <c r="D86" s="21">
        <f t="shared" si="56"/>
        <v>1878</v>
      </c>
      <c r="E86" s="22">
        <f>+D86+C86+B86</f>
        <v>2285</v>
      </c>
      <c r="F86" s="101" t="str">
        <f>+F18</f>
        <v>DNR</v>
      </c>
      <c r="G86" s="101" t="str">
        <f>+G18</f>
        <v>DNR</v>
      </c>
      <c r="H86" s="101" t="str">
        <f>+H18</f>
        <v>DNR</v>
      </c>
      <c r="I86" s="102" t="str">
        <f>+I18</f>
        <v>DNR</v>
      </c>
      <c r="J86" s="101" t="str">
        <f t="shared" si="51"/>
        <v>DNR</v>
      </c>
      <c r="K86" s="101" t="str">
        <f t="shared" si="52"/>
        <v>DNR</v>
      </c>
      <c r="L86" s="101" t="str">
        <f t="shared" si="53"/>
        <v>DNR</v>
      </c>
      <c r="M86" s="102" t="str">
        <f t="shared" si="53"/>
        <v>DNR</v>
      </c>
    </row>
    <row r="87" spans="1:13" ht="15.75" customHeight="1">
      <c r="A87" s="20" t="str">
        <f t="shared" si="56"/>
        <v>Hannover Life Re*</v>
      </c>
      <c r="B87" s="21">
        <f t="shared" si="56"/>
        <v>618846</v>
      </c>
      <c r="C87" s="21">
        <f t="shared" si="56"/>
        <v>201200</v>
      </c>
      <c r="D87" s="21">
        <f t="shared" si="56"/>
        <v>687</v>
      </c>
      <c r="E87" s="22">
        <f>+D87+C87+B87</f>
        <v>820733</v>
      </c>
      <c r="F87" s="21">
        <f>+F19</f>
        <v>24971</v>
      </c>
      <c r="G87" s="21">
        <f>+G19</f>
        <v>7707</v>
      </c>
      <c r="H87" s="21">
        <f>+H19</f>
        <v>0</v>
      </c>
      <c r="I87" s="22">
        <f>+F87+G87+H87</f>
        <v>32678</v>
      </c>
      <c r="J87" s="21">
        <f t="shared" si="51"/>
        <v>599017</v>
      </c>
      <c r="K87" s="21">
        <f t="shared" si="52"/>
        <v>147952</v>
      </c>
      <c r="L87" s="21">
        <f t="shared" si="53"/>
        <v>624</v>
      </c>
      <c r="M87" s="23">
        <f>+L87+K87+J87</f>
        <v>747593</v>
      </c>
    </row>
    <row r="88" spans="1:13" ht="15.75" customHeight="1">
      <c r="A88" s="20" t="str">
        <f aca="true" t="shared" si="57" ref="A88:D89">+A54</f>
        <v>Manufacturers Life</v>
      </c>
      <c r="B88" s="21">
        <f t="shared" si="57"/>
        <v>0</v>
      </c>
      <c r="C88" s="21">
        <f t="shared" si="57"/>
        <v>0</v>
      </c>
      <c r="D88" s="21">
        <f t="shared" si="57"/>
        <v>94369</v>
      </c>
      <c r="E88" s="22">
        <f t="shared" si="46"/>
        <v>94369</v>
      </c>
      <c r="F88" s="21">
        <f aca="true" t="shared" si="58" ref="F88:H89">+F20</f>
        <v>0</v>
      </c>
      <c r="G88" s="21">
        <f t="shared" si="58"/>
        <v>0</v>
      </c>
      <c r="H88" s="21">
        <f t="shared" si="58"/>
        <v>2825</v>
      </c>
      <c r="I88" s="22">
        <f t="shared" si="47"/>
        <v>2825</v>
      </c>
      <c r="J88" s="21">
        <f t="shared" si="51"/>
        <v>0</v>
      </c>
      <c r="K88" s="21">
        <f t="shared" si="52"/>
        <v>0</v>
      </c>
      <c r="L88" s="21">
        <f t="shared" si="53"/>
        <v>85758</v>
      </c>
      <c r="M88" s="23">
        <f t="shared" si="48"/>
        <v>85758</v>
      </c>
    </row>
    <row r="89" spans="1:13" ht="15.75" customHeight="1">
      <c r="A89" s="20" t="str">
        <f t="shared" si="57"/>
        <v>Munich Re (US)</v>
      </c>
      <c r="B89" s="21">
        <f t="shared" si="57"/>
        <v>692498</v>
      </c>
      <c r="C89" s="21">
        <f t="shared" si="57"/>
        <v>40086</v>
      </c>
      <c r="D89" s="21">
        <f t="shared" si="57"/>
        <v>13458</v>
      </c>
      <c r="E89" s="22">
        <f t="shared" si="46"/>
        <v>746042</v>
      </c>
      <c r="F89" s="21">
        <f t="shared" si="58"/>
        <v>59157</v>
      </c>
      <c r="G89" s="21">
        <f t="shared" si="58"/>
        <v>46</v>
      </c>
      <c r="H89" s="21">
        <f t="shared" si="58"/>
        <v>4</v>
      </c>
      <c r="I89" s="22">
        <f t="shared" si="47"/>
        <v>59207</v>
      </c>
      <c r="J89" s="21">
        <f t="shared" si="51"/>
        <v>701493</v>
      </c>
      <c r="K89" s="21">
        <f t="shared" si="52"/>
        <v>28069</v>
      </c>
      <c r="L89" s="21">
        <f t="shared" si="53"/>
        <v>12599</v>
      </c>
      <c r="M89" s="23">
        <f t="shared" si="48"/>
        <v>742161</v>
      </c>
    </row>
    <row r="90" spans="1:13" ht="15.75" customHeight="1">
      <c r="A90" s="20" t="str">
        <f aca="true" t="shared" si="59" ref="A90:D92">+A56</f>
        <v>Optimum Re (US)</v>
      </c>
      <c r="B90" s="21">
        <f t="shared" si="59"/>
        <v>27185</v>
      </c>
      <c r="C90" s="21">
        <f t="shared" si="59"/>
        <v>4136</v>
      </c>
      <c r="D90" s="21">
        <f t="shared" si="59"/>
        <v>0</v>
      </c>
      <c r="E90" s="22">
        <f t="shared" si="46"/>
        <v>31321</v>
      </c>
      <c r="F90" s="21">
        <f aca="true" t="shared" si="60" ref="F90:H91">+F22</f>
        <v>5034</v>
      </c>
      <c r="G90" s="21">
        <f t="shared" si="60"/>
        <v>0</v>
      </c>
      <c r="H90" s="21">
        <f t="shared" si="60"/>
        <v>0</v>
      </c>
      <c r="I90" s="22">
        <f t="shared" si="47"/>
        <v>5034</v>
      </c>
      <c r="J90" s="21">
        <f aca="true" t="shared" si="61" ref="J90:L91">+F56</f>
        <v>30003</v>
      </c>
      <c r="K90" s="21">
        <f t="shared" si="61"/>
        <v>3700</v>
      </c>
      <c r="L90" s="21">
        <f t="shared" si="61"/>
        <v>0</v>
      </c>
      <c r="M90" s="23">
        <f t="shared" si="48"/>
        <v>33703</v>
      </c>
    </row>
    <row r="91" spans="1:13" ht="15.75" customHeight="1">
      <c r="A91" s="20" t="str">
        <f t="shared" si="59"/>
        <v>Pacific Life</v>
      </c>
      <c r="B91" s="21">
        <f t="shared" si="59"/>
        <v>0</v>
      </c>
      <c r="C91" s="21">
        <f t="shared" si="59"/>
        <v>0</v>
      </c>
      <c r="D91" s="21">
        <f t="shared" si="59"/>
        <v>2902</v>
      </c>
      <c r="E91" s="22">
        <f t="shared" si="46"/>
        <v>2902</v>
      </c>
      <c r="F91" s="21">
        <f t="shared" si="60"/>
        <v>0</v>
      </c>
      <c r="G91" s="21">
        <f t="shared" si="60"/>
        <v>0</v>
      </c>
      <c r="H91" s="21">
        <f t="shared" si="60"/>
        <v>85</v>
      </c>
      <c r="I91" s="22">
        <f t="shared" si="47"/>
        <v>85</v>
      </c>
      <c r="J91" s="21">
        <f t="shared" si="61"/>
        <v>0</v>
      </c>
      <c r="K91" s="21">
        <f t="shared" si="61"/>
        <v>0</v>
      </c>
      <c r="L91" s="21">
        <f t="shared" si="61"/>
        <v>2665</v>
      </c>
      <c r="M91" s="23">
        <f t="shared" si="48"/>
        <v>2665</v>
      </c>
    </row>
    <row r="92" spans="1:13" ht="15.75" customHeight="1">
      <c r="A92" s="20" t="str">
        <f t="shared" si="59"/>
        <v>RGA Re. Company</v>
      </c>
      <c r="B92" s="21">
        <f t="shared" si="59"/>
        <v>1203124</v>
      </c>
      <c r="C92" s="21">
        <f t="shared" si="59"/>
        <v>123551</v>
      </c>
      <c r="D92" s="21">
        <f t="shared" si="59"/>
        <v>0</v>
      </c>
      <c r="E92" s="22">
        <f t="shared" si="46"/>
        <v>1326675</v>
      </c>
      <c r="F92" s="21">
        <f aca="true" t="shared" si="62" ref="F92:H93">+F24</f>
        <v>132936</v>
      </c>
      <c r="G92" s="21">
        <f t="shared" si="62"/>
        <v>14785</v>
      </c>
      <c r="H92" s="21">
        <f t="shared" si="62"/>
        <v>0</v>
      </c>
      <c r="I92" s="22">
        <f t="shared" si="47"/>
        <v>147721</v>
      </c>
      <c r="J92" s="21">
        <f aca="true" t="shared" si="63" ref="J92:L93">+F58</f>
        <v>1228279</v>
      </c>
      <c r="K92" s="21">
        <f t="shared" si="63"/>
        <v>129749</v>
      </c>
      <c r="L92" s="21">
        <f t="shared" si="63"/>
        <v>0</v>
      </c>
      <c r="M92" s="23">
        <f t="shared" si="48"/>
        <v>1358028</v>
      </c>
    </row>
    <row r="93" spans="1:13" ht="15.75" customHeight="1">
      <c r="A93" s="20" t="s">
        <v>21</v>
      </c>
      <c r="B93" s="21">
        <f aca="true" t="shared" si="64" ref="B93:D95">+B59</f>
        <v>796</v>
      </c>
      <c r="C93" s="21">
        <f t="shared" si="64"/>
        <v>0</v>
      </c>
      <c r="D93" s="21">
        <f t="shared" si="64"/>
        <v>0</v>
      </c>
      <c r="E93" s="22">
        <f>+D93+C93+B93</f>
        <v>796</v>
      </c>
      <c r="F93" s="21">
        <f t="shared" si="62"/>
        <v>428</v>
      </c>
      <c r="G93" s="21">
        <f t="shared" si="62"/>
        <v>0</v>
      </c>
      <c r="H93" s="21">
        <f t="shared" si="62"/>
        <v>0</v>
      </c>
      <c r="I93" s="22">
        <f>+F93+G93+H93</f>
        <v>428</v>
      </c>
      <c r="J93" s="21">
        <f t="shared" si="63"/>
        <v>927</v>
      </c>
      <c r="K93" s="21">
        <f t="shared" si="63"/>
        <v>0</v>
      </c>
      <c r="L93" s="21">
        <f t="shared" si="63"/>
        <v>0</v>
      </c>
      <c r="M93" s="23">
        <f>+L93+K93+J93</f>
        <v>927</v>
      </c>
    </row>
    <row r="94" spans="1:13" ht="15.75" customHeight="1">
      <c r="A94" s="20" t="str">
        <f>+A60</f>
        <v>SCOR Global Life (US)</v>
      </c>
      <c r="B94" s="21">
        <f t="shared" si="64"/>
        <v>260059</v>
      </c>
      <c r="C94" s="21">
        <f t="shared" si="64"/>
        <v>17924</v>
      </c>
      <c r="D94" s="21">
        <f t="shared" si="64"/>
        <v>0</v>
      </c>
      <c r="E94" s="22">
        <f t="shared" si="46"/>
        <v>277983</v>
      </c>
      <c r="F94" s="21">
        <f aca="true" t="shared" si="65" ref="F94:H95">+F26</f>
        <v>16535</v>
      </c>
      <c r="G94" s="21">
        <f t="shared" si="65"/>
        <v>0</v>
      </c>
      <c r="H94" s="21">
        <f t="shared" si="65"/>
        <v>0</v>
      </c>
      <c r="I94" s="22">
        <f t="shared" si="47"/>
        <v>16535</v>
      </c>
      <c r="J94" s="21">
        <f aca="true" t="shared" si="66" ref="J94:L98">+F60</f>
        <v>288942</v>
      </c>
      <c r="K94" s="21">
        <f t="shared" si="66"/>
        <v>0</v>
      </c>
      <c r="L94" s="21">
        <f t="shared" si="66"/>
        <v>0</v>
      </c>
      <c r="M94" s="23">
        <f t="shared" si="48"/>
        <v>288942</v>
      </c>
    </row>
    <row r="95" spans="1:13" ht="15.75" customHeight="1">
      <c r="A95" s="20" t="str">
        <f>+A61</f>
        <v>Scottish Re (US)</v>
      </c>
      <c r="B95" s="21">
        <f t="shared" si="64"/>
        <v>301012</v>
      </c>
      <c r="C95" s="21">
        <f t="shared" si="64"/>
        <v>990</v>
      </c>
      <c r="D95" s="21">
        <f t="shared" si="64"/>
        <v>0</v>
      </c>
      <c r="E95" s="22">
        <f t="shared" si="46"/>
        <v>302002</v>
      </c>
      <c r="F95" s="21">
        <f t="shared" si="65"/>
        <v>0</v>
      </c>
      <c r="G95" s="21">
        <f t="shared" si="65"/>
        <v>0</v>
      </c>
      <c r="H95" s="21">
        <f t="shared" si="65"/>
        <v>0</v>
      </c>
      <c r="I95" s="22">
        <f t="shared" si="47"/>
        <v>0</v>
      </c>
      <c r="J95" s="21">
        <f t="shared" si="66"/>
        <v>249456</v>
      </c>
      <c r="K95" s="21">
        <f t="shared" si="66"/>
        <v>756</v>
      </c>
      <c r="L95" s="21">
        <f t="shared" si="66"/>
        <v>0</v>
      </c>
      <c r="M95" s="23">
        <f t="shared" si="48"/>
        <v>250212</v>
      </c>
    </row>
    <row r="96" spans="1:13" ht="15.75" customHeight="1">
      <c r="A96" s="20" t="str">
        <f>+A62</f>
        <v>Swiss Re</v>
      </c>
      <c r="B96" s="21">
        <f aca="true" t="shared" si="67" ref="B96:D98">+B62</f>
        <v>1414530</v>
      </c>
      <c r="C96" s="21">
        <f t="shared" si="67"/>
        <v>292078</v>
      </c>
      <c r="D96" s="21">
        <f t="shared" si="67"/>
        <v>0</v>
      </c>
      <c r="E96" s="22">
        <f t="shared" si="46"/>
        <v>1706608</v>
      </c>
      <c r="F96" s="21">
        <f aca="true" t="shared" si="68" ref="F96:H98">+F28</f>
        <v>70599</v>
      </c>
      <c r="G96" s="21">
        <f t="shared" si="68"/>
        <v>95</v>
      </c>
      <c r="H96" s="21">
        <f t="shared" si="68"/>
        <v>0</v>
      </c>
      <c r="I96" s="22">
        <f t="shared" si="47"/>
        <v>70694</v>
      </c>
      <c r="J96" s="21">
        <f t="shared" si="66"/>
        <v>1351098</v>
      </c>
      <c r="K96" s="21">
        <f t="shared" si="66"/>
        <v>265465</v>
      </c>
      <c r="L96" s="21">
        <f t="shared" si="66"/>
        <v>0</v>
      </c>
      <c r="M96" s="23">
        <f t="shared" si="48"/>
        <v>1616563</v>
      </c>
    </row>
    <row r="97" spans="1:13" ht="15.75" customHeight="1">
      <c r="A97" s="20" t="str">
        <f>+A63</f>
        <v>Transamerica Re</v>
      </c>
      <c r="B97" s="21">
        <f t="shared" si="67"/>
        <v>922906</v>
      </c>
      <c r="C97" s="21">
        <f t="shared" si="67"/>
        <v>38878</v>
      </c>
      <c r="D97" s="21">
        <f t="shared" si="67"/>
        <v>0</v>
      </c>
      <c r="E97" s="22">
        <f>+D97+C97+B97</f>
        <v>961784</v>
      </c>
      <c r="F97" s="21">
        <f t="shared" si="68"/>
        <v>76039</v>
      </c>
      <c r="G97" s="21">
        <f t="shared" si="68"/>
        <v>2</v>
      </c>
      <c r="H97" s="21">
        <f t="shared" si="68"/>
        <v>0</v>
      </c>
      <c r="I97" s="22">
        <f>+F97+G97+H97</f>
        <v>76041</v>
      </c>
      <c r="J97" s="21">
        <f t="shared" si="66"/>
        <v>928879</v>
      </c>
      <c r="K97" s="21">
        <f t="shared" si="66"/>
        <v>36272</v>
      </c>
      <c r="L97" s="21">
        <f t="shared" si="66"/>
        <v>0</v>
      </c>
      <c r="M97" s="23">
        <f>+L97+K97+J97</f>
        <v>965151</v>
      </c>
    </row>
    <row r="98" spans="1:13" ht="15.75" customHeight="1" thickBot="1">
      <c r="A98" s="20" t="str">
        <f>+A64</f>
        <v>Wilton Re</v>
      </c>
      <c r="B98" s="21">
        <f t="shared" si="67"/>
        <v>27909</v>
      </c>
      <c r="C98" s="21">
        <f t="shared" si="67"/>
        <v>75214</v>
      </c>
      <c r="D98" s="21">
        <f t="shared" si="67"/>
        <v>0</v>
      </c>
      <c r="E98" s="22">
        <f>+D98+C98+B98</f>
        <v>103123</v>
      </c>
      <c r="F98" s="21">
        <f t="shared" si="68"/>
        <v>5264</v>
      </c>
      <c r="G98" s="21">
        <f t="shared" si="68"/>
        <v>0</v>
      </c>
      <c r="H98" s="21">
        <f t="shared" si="68"/>
        <v>0</v>
      </c>
      <c r="I98" s="22">
        <f>+F98+G98+H98</f>
        <v>5264</v>
      </c>
      <c r="J98" s="21">
        <f t="shared" si="66"/>
        <v>26855</v>
      </c>
      <c r="K98" s="21">
        <f t="shared" si="66"/>
        <v>67355</v>
      </c>
      <c r="L98" s="21">
        <f t="shared" si="66"/>
        <v>0</v>
      </c>
      <c r="M98" s="23">
        <f>+L98+K98+J98</f>
        <v>94210</v>
      </c>
    </row>
    <row r="99" spans="1:13" ht="15.75" customHeight="1" thickBot="1">
      <c r="A99" s="56" t="s">
        <v>14</v>
      </c>
      <c r="B99" s="57">
        <f aca="true" t="shared" si="69" ref="B99:M99">SUM(B79:B98)</f>
        <v>6537007</v>
      </c>
      <c r="C99" s="57">
        <f t="shared" si="69"/>
        <v>968263</v>
      </c>
      <c r="D99" s="57">
        <f t="shared" si="69"/>
        <v>223364</v>
      </c>
      <c r="E99" s="58">
        <f t="shared" si="69"/>
        <v>7728634</v>
      </c>
      <c r="F99" s="57">
        <f t="shared" si="69"/>
        <v>504962</v>
      </c>
      <c r="G99" s="57">
        <f t="shared" si="69"/>
        <v>94236</v>
      </c>
      <c r="H99" s="57">
        <f t="shared" si="69"/>
        <v>7226</v>
      </c>
      <c r="I99" s="58">
        <f t="shared" si="69"/>
        <v>606424</v>
      </c>
      <c r="J99" s="57">
        <f t="shared" si="69"/>
        <v>6487752</v>
      </c>
      <c r="K99" s="57">
        <f t="shared" si="69"/>
        <v>882457</v>
      </c>
      <c r="L99" s="57">
        <f t="shared" si="69"/>
        <v>200823</v>
      </c>
      <c r="M99" s="72">
        <f t="shared" si="69"/>
        <v>7571032</v>
      </c>
    </row>
    <row r="100" spans="1:16" ht="15.75" customHeight="1">
      <c r="A100" s="94" t="s">
        <v>58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1:21" ht="15.75" customHeight="1">
      <c r="A101" s="2" t="s">
        <v>52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53"/>
      <c r="R101" s="53"/>
      <c r="S101" s="53"/>
      <c r="T101" s="53"/>
      <c r="U101" s="53"/>
    </row>
    <row r="102" spans="1:21" ht="15.75" customHeight="1">
      <c r="A102" s="16" t="str">
        <f>+A68</f>
        <v>Canadian Exchange Rate Used: 2009 = 0.962279 and 2010 = 1.003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</row>
    <row r="103" spans="1:21" ht="15.75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</row>
  </sheetData>
  <sheetProtection/>
  <mergeCells count="2">
    <mergeCell ref="J41:M41"/>
    <mergeCell ref="J7:M7"/>
  </mergeCells>
  <printOptions/>
  <pageMargins left="0.75" right="0.75" top="0.75" bottom="0.75" header="0.5" footer="0.5"/>
  <pageSetup fitToHeight="3" horizontalDpi="600" verticalDpi="600" orientation="landscape" scale="49" r:id="rId1"/>
  <rowBreaks count="2" manualBreakCount="2">
    <brk id="35" max="255" man="1"/>
    <brk id="69" max="255" man="1"/>
  </rowBreaks>
  <ignoredErrors>
    <ignoredError sqref="I86 M8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zoomScalePageLayoutView="0" workbookViewId="0" topLeftCell="A61">
      <selection activeCell="A25" sqref="A25"/>
    </sheetView>
  </sheetViews>
  <sheetFormatPr defaultColWidth="9.140625" defaultRowHeight="15.75" customHeight="1"/>
  <cols>
    <col min="1" max="1" width="31.57421875" style="0" customWidth="1"/>
    <col min="2" max="2" width="14.140625" style="0" customWidth="1"/>
    <col min="3" max="4" width="9.421875" style="0" bestFit="1" customWidth="1"/>
    <col min="5" max="6" width="11.421875" style="0" bestFit="1" customWidth="1"/>
    <col min="7" max="7" width="9.421875" style="0" bestFit="1" customWidth="1"/>
    <col min="8" max="8" width="9.421875" style="0" customWidth="1"/>
    <col min="9" max="9" width="10.28125" style="0" customWidth="1"/>
    <col min="10" max="10" width="11.28125" style="0" customWidth="1"/>
    <col min="11" max="12" width="10.28125" style="0" customWidth="1"/>
    <col min="13" max="13" width="12.140625" style="0" customWidth="1"/>
  </cols>
  <sheetData>
    <row r="1" spans="1:21" ht="15.75" customHeight="1">
      <c r="A1" s="1" t="s">
        <v>0</v>
      </c>
      <c r="B1" s="1" t="str">
        <f>+'usord '!B1</f>
        <v> 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" t="s">
        <v>1</v>
      </c>
      <c r="B2" s="51">
        <f>+'usord '!B2</f>
        <v>40639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 customHeight="1">
      <c r="A4" s="1"/>
      <c r="B4" s="1"/>
      <c r="C4" s="4" t="s">
        <v>79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</row>
    <row r="7" spans="1:21" ht="15.75" customHeight="1">
      <c r="A7" s="33"/>
      <c r="B7" s="34"/>
      <c r="C7" s="34"/>
      <c r="D7" s="34" t="s">
        <v>78</v>
      </c>
      <c r="E7" s="34"/>
      <c r="F7" s="34"/>
      <c r="G7" s="34"/>
      <c r="H7" s="34"/>
      <c r="I7" s="34"/>
      <c r="J7" s="98" t="s">
        <v>49</v>
      </c>
      <c r="K7" s="99"/>
      <c r="L7" s="99"/>
      <c r="M7" s="100"/>
      <c r="N7" s="34"/>
      <c r="O7" s="34"/>
      <c r="P7" s="34" t="s">
        <v>9</v>
      </c>
      <c r="Q7" s="34"/>
      <c r="R7" s="34"/>
      <c r="S7" s="34"/>
      <c r="T7" s="34"/>
      <c r="U7" s="36"/>
    </row>
    <row r="8" spans="1:21" ht="15.75" customHeight="1">
      <c r="A8" s="37"/>
      <c r="B8" s="34"/>
      <c r="C8" s="34">
        <v>2009</v>
      </c>
      <c r="D8" s="34"/>
      <c r="E8" s="38"/>
      <c r="F8" s="34"/>
      <c r="G8" s="34">
        <v>2010</v>
      </c>
      <c r="H8" s="34"/>
      <c r="I8" s="38"/>
      <c r="J8" s="34"/>
      <c r="K8" s="34"/>
      <c r="L8" s="34"/>
      <c r="M8" s="77" t="s">
        <v>22</v>
      </c>
      <c r="N8" s="34"/>
      <c r="O8" s="34">
        <f>+C8</f>
        <v>2009</v>
      </c>
      <c r="P8" s="34"/>
      <c r="Q8" s="38"/>
      <c r="R8" s="34"/>
      <c r="S8" s="34">
        <f>+G8</f>
        <v>2010</v>
      </c>
      <c r="T8" s="34"/>
      <c r="U8" s="36"/>
    </row>
    <row r="9" spans="1:21" ht="15.75" customHeight="1" thickBot="1">
      <c r="A9" s="40" t="s">
        <v>2</v>
      </c>
      <c r="B9" s="43" t="s">
        <v>3</v>
      </c>
      <c r="C9" s="43" t="s">
        <v>4</v>
      </c>
      <c r="D9" s="43" t="s">
        <v>5</v>
      </c>
      <c r="E9" s="44" t="s">
        <v>6</v>
      </c>
      <c r="F9" s="43" t="s">
        <v>3</v>
      </c>
      <c r="G9" s="43" t="s">
        <v>4</v>
      </c>
      <c r="H9" s="43" t="s">
        <v>5</v>
      </c>
      <c r="I9" s="44" t="s">
        <v>6</v>
      </c>
      <c r="J9" s="43" t="s">
        <v>3</v>
      </c>
      <c r="K9" s="43" t="s">
        <v>4</v>
      </c>
      <c r="L9" s="43" t="s">
        <v>5</v>
      </c>
      <c r="M9" s="44" t="s">
        <v>6</v>
      </c>
      <c r="N9" s="43" t="s">
        <v>3</v>
      </c>
      <c r="O9" s="43" t="s">
        <v>4</v>
      </c>
      <c r="P9" s="43" t="s">
        <v>5</v>
      </c>
      <c r="Q9" s="44" t="s">
        <v>6</v>
      </c>
      <c r="R9" s="43" t="s">
        <v>3</v>
      </c>
      <c r="S9" s="43" t="s">
        <v>4</v>
      </c>
      <c r="T9" s="43" t="s">
        <v>5</v>
      </c>
      <c r="U9" s="46" t="s">
        <v>6</v>
      </c>
    </row>
    <row r="10" spans="1:21" s="52" customFormat="1" ht="15.75" customHeight="1" thickTop="1">
      <c r="A10" s="20"/>
      <c r="B10" s="53"/>
      <c r="C10" s="53"/>
      <c r="D10" s="53"/>
      <c r="E10" s="54"/>
      <c r="F10" s="53"/>
      <c r="G10" s="53"/>
      <c r="H10" s="53"/>
      <c r="I10" s="53"/>
      <c r="J10" s="81"/>
      <c r="K10" s="79"/>
      <c r="L10" s="79"/>
      <c r="M10" s="54"/>
      <c r="N10" s="53"/>
      <c r="O10" s="53"/>
      <c r="P10" s="53"/>
      <c r="Q10" s="63"/>
      <c r="R10" s="53"/>
      <c r="S10" s="53"/>
      <c r="T10" s="53"/>
      <c r="U10" s="64"/>
    </row>
    <row r="11" spans="1:21" s="52" customFormat="1" ht="15.75" customHeight="1">
      <c r="A11" s="20" t="s">
        <v>55</v>
      </c>
      <c r="B11" s="21">
        <v>341</v>
      </c>
      <c r="C11" s="21">
        <v>137</v>
      </c>
      <c r="D11" s="21">
        <v>0</v>
      </c>
      <c r="E11" s="22">
        <f>+D11+C11+B11</f>
        <v>478</v>
      </c>
      <c r="F11" s="21">
        <v>4201</v>
      </c>
      <c r="G11" s="21">
        <v>1437</v>
      </c>
      <c r="H11" s="21">
        <v>0</v>
      </c>
      <c r="I11" s="21">
        <f>+H11+G11+F11</f>
        <v>5638</v>
      </c>
      <c r="J11" s="78">
        <f aca="true" t="shared" si="0" ref="J11:M13">IF(+B11&gt;0,(+F11-B11)/B11,0)</f>
        <v>11.319648093841643</v>
      </c>
      <c r="K11" s="25">
        <f t="shared" si="0"/>
        <v>9.489051094890511</v>
      </c>
      <c r="L11" s="25">
        <f t="shared" si="0"/>
        <v>0</v>
      </c>
      <c r="M11" s="26">
        <f t="shared" si="0"/>
        <v>10.794979079497908</v>
      </c>
      <c r="N11" s="25">
        <f aca="true" t="shared" si="1" ref="N11:N23">+B11/$B$24</f>
        <v>0.002238369994026637</v>
      </c>
      <c r="O11" s="25">
        <f aca="true" t="shared" si="2" ref="O11:O23">IF($C$24=0,0,+C11/$C$24)</f>
        <v>0.3135011441647597</v>
      </c>
      <c r="P11" s="25">
        <f aca="true" t="shared" si="3" ref="P11:P23">+D11/$D$24</f>
        <v>0</v>
      </c>
      <c r="Q11" s="26">
        <f aca="true" t="shared" si="4" ref="Q11:Q23">+E11/$E$24</f>
        <v>0.0031137743410958483</v>
      </c>
      <c r="R11" s="25">
        <f aca="true" t="shared" si="5" ref="R11:R23">+F11/$F$24</f>
        <v>0.027451774792200324</v>
      </c>
      <c r="S11" s="25">
        <f aca="true" t="shared" si="6" ref="S11:S23">IF(+$G$24=0,0,+G11/$G$24)</f>
        <v>1</v>
      </c>
      <c r="T11" s="25">
        <f aca="true" t="shared" si="7" ref="T11:T23">+H11/$H$24</f>
        <v>0</v>
      </c>
      <c r="U11" s="27">
        <f aca="true" t="shared" si="8" ref="U11:U23">+I11/$I$24</f>
        <v>0.036175931803819394</v>
      </c>
    </row>
    <row r="12" spans="1:21" s="52" customFormat="1" ht="15.75" customHeight="1">
      <c r="A12" s="20" t="s">
        <v>39</v>
      </c>
      <c r="B12" s="21">
        <v>0</v>
      </c>
      <c r="C12" s="21">
        <v>0</v>
      </c>
      <c r="D12" s="21">
        <f>33/0.962279</f>
        <v>34.29358844991941</v>
      </c>
      <c r="E12" s="22">
        <f>+D12+C12+B12</f>
        <v>34.29358844991941</v>
      </c>
      <c r="F12" s="21">
        <v>0</v>
      </c>
      <c r="G12" s="21">
        <v>0</v>
      </c>
      <c r="H12" s="21">
        <f>185/1.003</f>
        <v>184.4466600199402</v>
      </c>
      <c r="I12" s="21">
        <f>+H12+G12+F12</f>
        <v>184.4466600199402</v>
      </c>
      <c r="J12" s="78">
        <f t="shared" si="0"/>
        <v>0</v>
      </c>
      <c r="K12" s="25">
        <f t="shared" si="0"/>
        <v>0</v>
      </c>
      <c r="L12" s="25">
        <f t="shared" si="0"/>
        <v>4.378459016888728</v>
      </c>
      <c r="M12" s="26">
        <f t="shared" si="0"/>
        <v>4.378459016888728</v>
      </c>
      <c r="N12" s="25">
        <f t="shared" si="1"/>
        <v>0</v>
      </c>
      <c r="O12" s="25">
        <f t="shared" si="2"/>
        <v>0</v>
      </c>
      <c r="P12" s="25">
        <f t="shared" si="3"/>
        <v>0.046884681620157</v>
      </c>
      <c r="Q12" s="26">
        <f t="shared" si="4"/>
        <v>0.0002233943426348536</v>
      </c>
      <c r="R12" s="25">
        <f t="shared" si="5"/>
        <v>0</v>
      </c>
      <c r="S12" s="25">
        <f t="shared" si="6"/>
        <v>0</v>
      </c>
      <c r="T12" s="25">
        <f t="shared" si="7"/>
        <v>0.13361095523166336</v>
      </c>
      <c r="U12" s="27">
        <f t="shared" si="8"/>
        <v>0.0011834923367015995</v>
      </c>
    </row>
    <row r="13" spans="1:21" s="52" customFormat="1" ht="15.75" customHeight="1">
      <c r="A13" s="20" t="s">
        <v>68</v>
      </c>
      <c r="B13" s="21">
        <v>0</v>
      </c>
      <c r="C13" s="21">
        <v>0</v>
      </c>
      <c r="D13" s="21">
        <v>375</v>
      </c>
      <c r="E13" s="22">
        <f>+D13+C13+B13</f>
        <v>375</v>
      </c>
      <c r="F13" s="21">
        <v>0</v>
      </c>
      <c r="G13" s="21">
        <v>0</v>
      </c>
      <c r="H13" s="21">
        <v>539</v>
      </c>
      <c r="I13" s="21">
        <f>+H13+G13+F13</f>
        <v>539</v>
      </c>
      <c r="J13" s="78">
        <f t="shared" si="0"/>
        <v>0</v>
      </c>
      <c r="K13" s="25">
        <f t="shared" si="0"/>
        <v>0</v>
      </c>
      <c r="L13" s="25">
        <f t="shared" si="0"/>
        <v>0.43733333333333335</v>
      </c>
      <c r="M13" s="26">
        <f t="shared" si="0"/>
        <v>0.43733333333333335</v>
      </c>
      <c r="N13" s="25">
        <f t="shared" si="1"/>
        <v>0</v>
      </c>
      <c r="O13" s="25">
        <f t="shared" si="2"/>
        <v>0</v>
      </c>
      <c r="P13" s="25">
        <f t="shared" si="3"/>
        <v>0.5126834607359438</v>
      </c>
      <c r="Q13" s="26">
        <f t="shared" si="4"/>
        <v>0.0024428145981400485</v>
      </c>
      <c r="R13" s="25">
        <f t="shared" si="5"/>
        <v>0</v>
      </c>
      <c r="S13" s="25">
        <f t="shared" si="6"/>
        <v>0</v>
      </c>
      <c r="T13" s="25">
        <f t="shared" si="7"/>
        <v>0.39044515559176296</v>
      </c>
      <c r="U13" s="27">
        <f t="shared" si="8"/>
        <v>0.0034584652788681547</v>
      </c>
    </row>
    <row r="14" spans="1:21" s="52" customFormat="1" ht="15.75" customHeight="1">
      <c r="A14" s="20" t="s">
        <v>32</v>
      </c>
      <c r="B14" s="21">
        <v>0</v>
      </c>
      <c r="C14" s="21">
        <v>0</v>
      </c>
      <c r="D14" s="21">
        <v>0</v>
      </c>
      <c r="E14" s="22">
        <f aca="true" t="shared" si="9" ref="E14:E19">+D14+C14+B14</f>
        <v>0</v>
      </c>
      <c r="F14" s="21">
        <v>0</v>
      </c>
      <c r="G14" s="21">
        <v>0</v>
      </c>
      <c r="H14" s="21">
        <v>0</v>
      </c>
      <c r="I14" s="21">
        <f aca="true" t="shared" si="10" ref="I14:I23">+H14+G14+F14</f>
        <v>0</v>
      </c>
      <c r="J14" s="78">
        <f aca="true" t="shared" si="11" ref="J14:J23">IF(+B14&gt;0,(+F14-B14)/B14,0)</f>
        <v>0</v>
      </c>
      <c r="K14" s="25">
        <f aca="true" t="shared" si="12" ref="K14:K23">IF(+C14&gt;0,(+G14-C14)/C14,0)</f>
        <v>0</v>
      </c>
      <c r="L14" s="25">
        <f aca="true" t="shared" si="13" ref="L14:L23">IF(+D14&gt;0,(+H14-D14)/D14,0)</f>
        <v>0</v>
      </c>
      <c r="M14" s="26">
        <f aca="true" t="shared" si="14" ref="M14:M24">IF(+E14&gt;0,(+I14-E14)/E14,0)</f>
        <v>0</v>
      </c>
      <c r="N14" s="25">
        <f t="shared" si="1"/>
        <v>0</v>
      </c>
      <c r="O14" s="25">
        <f t="shared" si="2"/>
        <v>0</v>
      </c>
      <c r="P14" s="25">
        <f t="shared" si="3"/>
        <v>0</v>
      </c>
      <c r="Q14" s="26">
        <f t="shared" si="4"/>
        <v>0</v>
      </c>
      <c r="R14" s="25">
        <f t="shared" si="5"/>
        <v>0</v>
      </c>
      <c r="S14" s="25">
        <f t="shared" si="6"/>
        <v>0</v>
      </c>
      <c r="T14" s="25">
        <f t="shared" si="7"/>
        <v>0</v>
      </c>
      <c r="U14" s="27">
        <f t="shared" si="8"/>
        <v>0</v>
      </c>
    </row>
    <row r="15" spans="1:21" s="52" customFormat="1" ht="15.75" customHeight="1">
      <c r="A15" s="20" t="s">
        <v>51</v>
      </c>
      <c r="B15" s="28">
        <v>0</v>
      </c>
      <c r="C15" s="21">
        <v>0</v>
      </c>
      <c r="D15" s="21">
        <v>0</v>
      </c>
      <c r="E15" s="92">
        <v>0</v>
      </c>
      <c r="F15" s="28">
        <v>0</v>
      </c>
      <c r="G15" s="21">
        <v>0</v>
      </c>
      <c r="H15" s="21">
        <v>0</v>
      </c>
      <c r="I15" s="21">
        <f t="shared" si="10"/>
        <v>0</v>
      </c>
      <c r="J15" s="78">
        <f t="shared" si="11"/>
        <v>0</v>
      </c>
      <c r="K15" s="25">
        <f t="shared" si="12"/>
        <v>0</v>
      </c>
      <c r="L15" s="25">
        <f t="shared" si="13"/>
        <v>0</v>
      </c>
      <c r="M15" s="26">
        <f t="shared" si="14"/>
        <v>0</v>
      </c>
      <c r="N15" s="25">
        <f t="shared" si="1"/>
        <v>0</v>
      </c>
      <c r="O15" s="25">
        <f t="shared" si="2"/>
        <v>0</v>
      </c>
      <c r="P15" s="25">
        <f t="shared" si="3"/>
        <v>0</v>
      </c>
      <c r="Q15" s="26">
        <f t="shared" si="4"/>
        <v>0</v>
      </c>
      <c r="R15" s="25">
        <f t="shared" si="5"/>
        <v>0</v>
      </c>
      <c r="S15" s="25">
        <f t="shared" si="6"/>
        <v>0</v>
      </c>
      <c r="T15" s="25">
        <f t="shared" si="7"/>
        <v>0</v>
      </c>
      <c r="U15" s="27">
        <f t="shared" si="8"/>
        <v>0</v>
      </c>
    </row>
    <row r="16" spans="1:21" s="52" customFormat="1" ht="15.75" customHeight="1">
      <c r="A16" s="20" t="s">
        <v>36</v>
      </c>
      <c r="B16" s="21">
        <v>0</v>
      </c>
      <c r="C16" s="21">
        <v>0</v>
      </c>
      <c r="D16" s="21">
        <v>0</v>
      </c>
      <c r="E16" s="22">
        <f t="shared" si="9"/>
        <v>0</v>
      </c>
      <c r="F16" s="21">
        <v>0</v>
      </c>
      <c r="G16" s="21">
        <v>0</v>
      </c>
      <c r="H16" s="21">
        <v>0</v>
      </c>
      <c r="I16" s="21">
        <f t="shared" si="10"/>
        <v>0</v>
      </c>
      <c r="J16" s="78">
        <f t="shared" si="11"/>
        <v>0</v>
      </c>
      <c r="K16" s="25">
        <f t="shared" si="12"/>
        <v>0</v>
      </c>
      <c r="L16" s="25">
        <f t="shared" si="13"/>
        <v>0</v>
      </c>
      <c r="M16" s="26">
        <f t="shared" si="14"/>
        <v>0</v>
      </c>
      <c r="N16" s="25">
        <f t="shared" si="1"/>
        <v>0</v>
      </c>
      <c r="O16" s="25">
        <f t="shared" si="2"/>
        <v>0</v>
      </c>
      <c r="P16" s="25">
        <f t="shared" si="3"/>
        <v>0</v>
      </c>
      <c r="Q16" s="26">
        <f t="shared" si="4"/>
        <v>0</v>
      </c>
      <c r="R16" s="25">
        <f t="shared" si="5"/>
        <v>0</v>
      </c>
      <c r="S16" s="25">
        <f t="shared" si="6"/>
        <v>0</v>
      </c>
      <c r="T16" s="25">
        <f t="shared" si="7"/>
        <v>0</v>
      </c>
      <c r="U16" s="27">
        <f t="shared" si="8"/>
        <v>0</v>
      </c>
    </row>
    <row r="17" spans="1:21" s="52" customFormat="1" ht="15.75" customHeight="1">
      <c r="A17" s="20" t="s">
        <v>11</v>
      </c>
      <c r="B17" s="21">
        <v>0</v>
      </c>
      <c r="C17" s="21">
        <v>0</v>
      </c>
      <c r="D17" s="21">
        <f>265/0.962279</f>
        <v>275.38790724935285</v>
      </c>
      <c r="E17" s="22">
        <f t="shared" si="9"/>
        <v>275.38790724935285</v>
      </c>
      <c r="F17" s="21">
        <v>0</v>
      </c>
      <c r="G17" s="21">
        <v>0</v>
      </c>
      <c r="H17" s="21">
        <f>590/1.003</f>
        <v>588.2352941176471</v>
      </c>
      <c r="I17" s="21">
        <f t="shared" si="10"/>
        <v>588.2352941176471</v>
      </c>
      <c r="J17" s="78">
        <f t="shared" si="11"/>
        <v>0</v>
      </c>
      <c r="K17" s="25">
        <f t="shared" si="12"/>
        <v>0</v>
      </c>
      <c r="L17" s="25">
        <f t="shared" si="13"/>
        <v>1.1360244173140954</v>
      </c>
      <c r="M17" s="26">
        <f t="shared" si="14"/>
        <v>1.1360244173140954</v>
      </c>
      <c r="N17" s="25">
        <f t="shared" si="1"/>
        <v>0</v>
      </c>
      <c r="O17" s="25">
        <f t="shared" si="2"/>
        <v>0</v>
      </c>
      <c r="P17" s="25">
        <f t="shared" si="3"/>
        <v>0.37649820088913954</v>
      </c>
      <c r="Q17" s="26">
        <f t="shared" si="4"/>
        <v>0.0017939242666132182</v>
      </c>
      <c r="R17" s="25">
        <f t="shared" si="5"/>
        <v>0</v>
      </c>
      <c r="S17" s="25">
        <f t="shared" si="6"/>
        <v>0</v>
      </c>
      <c r="T17" s="25">
        <f t="shared" si="7"/>
        <v>0.4261106139820615</v>
      </c>
      <c r="U17" s="27">
        <f t="shared" si="8"/>
        <v>0.0037743809656969928</v>
      </c>
    </row>
    <row r="18" spans="1:21" s="52" customFormat="1" ht="15.75" customHeight="1">
      <c r="A18" s="20" t="s">
        <v>18</v>
      </c>
      <c r="B18" s="21">
        <v>49303</v>
      </c>
      <c r="C18" s="21">
        <v>0</v>
      </c>
      <c r="D18" s="21">
        <v>0</v>
      </c>
      <c r="E18" s="22">
        <f t="shared" si="9"/>
        <v>49303</v>
      </c>
      <c r="F18" s="21">
        <v>48324</v>
      </c>
      <c r="G18" s="21">
        <v>0</v>
      </c>
      <c r="H18" s="21">
        <v>0</v>
      </c>
      <c r="I18" s="21">
        <f t="shared" si="10"/>
        <v>48324</v>
      </c>
      <c r="J18" s="78">
        <f t="shared" si="11"/>
        <v>-0.019856803845607774</v>
      </c>
      <c r="K18" s="25">
        <f t="shared" si="12"/>
        <v>0</v>
      </c>
      <c r="L18" s="25">
        <f t="shared" si="13"/>
        <v>0</v>
      </c>
      <c r="M18" s="26">
        <f t="shared" si="14"/>
        <v>-0.019856803845607774</v>
      </c>
      <c r="N18" s="25">
        <f t="shared" si="1"/>
        <v>0.32363154198092464</v>
      </c>
      <c r="O18" s="25">
        <f t="shared" si="2"/>
        <v>0</v>
      </c>
      <c r="P18" s="25">
        <f t="shared" si="3"/>
        <v>0</v>
      </c>
      <c r="Q18" s="26">
        <f t="shared" si="4"/>
        <v>0.32116823501893016</v>
      </c>
      <c r="R18" s="25">
        <f t="shared" si="5"/>
        <v>0.3157770923728371</v>
      </c>
      <c r="S18" s="25">
        <f t="shared" si="6"/>
        <v>0</v>
      </c>
      <c r="T18" s="25">
        <f t="shared" si="7"/>
        <v>0</v>
      </c>
      <c r="U18" s="27">
        <f t="shared" si="8"/>
        <v>0.3100684158367805</v>
      </c>
    </row>
    <row r="19" spans="1:21" s="52" customFormat="1" ht="15.75" customHeight="1">
      <c r="A19" s="20" t="s">
        <v>20</v>
      </c>
      <c r="B19" s="21">
        <v>4007</v>
      </c>
      <c r="C19" s="21">
        <v>0</v>
      </c>
      <c r="D19" s="21">
        <v>0</v>
      </c>
      <c r="E19" s="22">
        <f t="shared" si="9"/>
        <v>4007</v>
      </c>
      <c r="F19" s="21">
        <f>4454+449</f>
        <v>4903</v>
      </c>
      <c r="G19" s="21">
        <v>0</v>
      </c>
      <c r="H19" s="21">
        <v>0</v>
      </c>
      <c r="I19" s="21">
        <f t="shared" si="10"/>
        <v>4903</v>
      </c>
      <c r="J19" s="78">
        <f t="shared" si="11"/>
        <v>0.2236086848015972</v>
      </c>
      <c r="K19" s="25">
        <f t="shared" si="12"/>
        <v>0</v>
      </c>
      <c r="L19" s="25">
        <f t="shared" si="13"/>
        <v>0</v>
      </c>
      <c r="M19" s="26">
        <f t="shared" si="14"/>
        <v>0.2236086848015972</v>
      </c>
      <c r="N19" s="25">
        <f t="shared" si="1"/>
        <v>0.026302488463532947</v>
      </c>
      <c r="O19" s="25">
        <f t="shared" si="2"/>
        <v>0</v>
      </c>
      <c r="P19" s="25">
        <f t="shared" si="3"/>
        <v>0</v>
      </c>
      <c r="Q19" s="26">
        <f t="shared" si="4"/>
        <v>0.02610228825265913</v>
      </c>
      <c r="R19" s="25">
        <f t="shared" si="5"/>
        <v>0.03203905065607193</v>
      </c>
      <c r="S19" s="25">
        <f t="shared" si="6"/>
        <v>0</v>
      </c>
      <c r="T19" s="25">
        <f t="shared" si="7"/>
        <v>0</v>
      </c>
      <c r="U19" s="27">
        <f t="shared" si="8"/>
        <v>0.031459842787181</v>
      </c>
    </row>
    <row r="20" spans="1:21" s="52" customFormat="1" ht="15.75" customHeight="1">
      <c r="A20" s="20" t="s">
        <v>37</v>
      </c>
      <c r="B20" s="21">
        <v>0</v>
      </c>
      <c r="C20" s="21">
        <v>0</v>
      </c>
      <c r="D20" s="21">
        <f>45/0.962279</f>
        <v>46.76398424989011</v>
      </c>
      <c r="E20" s="22">
        <f>+D20+C20+B20</f>
        <v>46.76398424989011</v>
      </c>
      <c r="F20" s="21">
        <v>0</v>
      </c>
      <c r="G20" s="21">
        <v>0</v>
      </c>
      <c r="H20" s="21">
        <f>69/1.003</f>
        <v>68.7936191425723</v>
      </c>
      <c r="I20" s="21">
        <f>+H20+G20+F20</f>
        <v>68.7936191425723</v>
      </c>
      <c r="J20" s="78">
        <f t="shared" si="11"/>
        <v>0</v>
      </c>
      <c r="K20" s="25">
        <f t="shared" si="12"/>
        <v>0</v>
      </c>
      <c r="L20" s="25">
        <f t="shared" si="13"/>
        <v>0.47108122299767385</v>
      </c>
      <c r="M20" s="26">
        <f t="shared" si="14"/>
        <v>0.47108122299767385</v>
      </c>
      <c r="N20" s="25">
        <f t="shared" si="1"/>
        <v>0</v>
      </c>
      <c r="O20" s="25">
        <f t="shared" si="2"/>
        <v>0</v>
      </c>
      <c r="P20" s="25">
        <f t="shared" si="3"/>
        <v>0.06393365675475955</v>
      </c>
      <c r="Q20" s="26">
        <f t="shared" si="4"/>
        <v>0.0003046286490475276</v>
      </c>
      <c r="R20" s="25">
        <f t="shared" si="5"/>
        <v>0</v>
      </c>
      <c r="S20" s="25">
        <f t="shared" si="6"/>
        <v>0</v>
      </c>
      <c r="T20" s="25">
        <f t="shared" si="7"/>
        <v>0.04983327519451229</v>
      </c>
      <c r="U20" s="27">
        <f t="shared" si="8"/>
        <v>0.0004414106553103264</v>
      </c>
    </row>
    <row r="21" spans="1:21" s="52" customFormat="1" ht="15.75" customHeight="1">
      <c r="A21" s="20" t="s">
        <v>21</v>
      </c>
      <c r="B21" s="21">
        <v>50441</v>
      </c>
      <c r="C21" s="21">
        <v>300</v>
      </c>
      <c r="D21" s="21">
        <v>0</v>
      </c>
      <c r="E21" s="22">
        <f>+D21+C21+B21</f>
        <v>50741</v>
      </c>
      <c r="F21" s="21">
        <v>52623</v>
      </c>
      <c r="G21" s="21">
        <v>0</v>
      </c>
      <c r="H21" s="21">
        <v>0</v>
      </c>
      <c r="I21" s="21">
        <f t="shared" si="10"/>
        <v>52623</v>
      </c>
      <c r="J21" s="78">
        <f t="shared" si="11"/>
        <v>0.043258460379453224</v>
      </c>
      <c r="K21" s="25">
        <f t="shared" si="12"/>
        <v>-1</v>
      </c>
      <c r="L21" s="25">
        <f t="shared" si="13"/>
        <v>0</v>
      </c>
      <c r="M21" s="26">
        <f t="shared" si="14"/>
        <v>0.03709032143631383</v>
      </c>
      <c r="N21" s="25">
        <f t="shared" si="1"/>
        <v>0.33110152747418653</v>
      </c>
      <c r="O21" s="25">
        <f t="shared" si="2"/>
        <v>0.6864988558352403</v>
      </c>
      <c r="P21" s="25">
        <f t="shared" si="3"/>
        <v>0</v>
      </c>
      <c r="Q21" s="26">
        <f t="shared" si="4"/>
        <v>0.3305356147312645</v>
      </c>
      <c r="R21" s="25">
        <f t="shared" si="5"/>
        <v>0.34386925610329866</v>
      </c>
      <c r="S21" s="25">
        <f t="shared" si="6"/>
        <v>0</v>
      </c>
      <c r="T21" s="25">
        <f t="shared" si="7"/>
        <v>0</v>
      </c>
      <c r="U21" s="27">
        <f t="shared" si="8"/>
        <v>0.33765272424838383</v>
      </c>
    </row>
    <row r="22" spans="1:21" s="52" customFormat="1" ht="15.75" customHeight="1">
      <c r="A22" s="20" t="s">
        <v>54</v>
      </c>
      <c r="B22" s="21">
        <v>4061</v>
      </c>
      <c r="C22" s="21">
        <v>0</v>
      </c>
      <c r="D22" s="21">
        <v>0</v>
      </c>
      <c r="E22" s="22">
        <f>+D22+C22+B22</f>
        <v>4061</v>
      </c>
      <c r="F22" s="21">
        <v>7773</v>
      </c>
      <c r="G22" s="21">
        <v>0</v>
      </c>
      <c r="H22" s="21">
        <v>0</v>
      </c>
      <c r="I22" s="21">
        <f>+H22+G22+F22</f>
        <v>7773</v>
      </c>
      <c r="J22" s="78">
        <f t="shared" si="11"/>
        <v>0.9140605762127555</v>
      </c>
      <c r="K22" s="25">
        <f t="shared" si="12"/>
        <v>0</v>
      </c>
      <c r="L22" s="25">
        <f t="shared" si="13"/>
        <v>0</v>
      </c>
      <c r="M22" s="26">
        <f t="shared" si="14"/>
        <v>0.9140605762127555</v>
      </c>
      <c r="N22" s="25">
        <f t="shared" si="1"/>
        <v>0.026656951747044497</v>
      </c>
      <c r="O22" s="25">
        <f t="shared" si="2"/>
        <v>0</v>
      </c>
      <c r="P22" s="25">
        <f t="shared" si="3"/>
        <v>0</v>
      </c>
      <c r="Q22" s="26">
        <f t="shared" si="4"/>
        <v>0.026454053554791298</v>
      </c>
      <c r="R22" s="25">
        <f t="shared" si="5"/>
        <v>0.050793298133723665</v>
      </c>
      <c r="S22" s="25">
        <f t="shared" si="6"/>
        <v>0</v>
      </c>
      <c r="T22" s="25">
        <f t="shared" si="7"/>
        <v>0</v>
      </c>
      <c r="U22" s="27">
        <f t="shared" si="8"/>
        <v>0.049875047518816634</v>
      </c>
    </row>
    <row r="23" spans="1:21" s="52" customFormat="1" ht="15.75" customHeight="1" thickBot="1">
      <c r="A23" s="20" t="s">
        <v>30</v>
      </c>
      <c r="B23" s="21">
        <v>44190</v>
      </c>
      <c r="C23" s="21">
        <v>0</v>
      </c>
      <c r="D23" s="21">
        <v>0</v>
      </c>
      <c r="E23" s="22">
        <f>+D23+C23+B23</f>
        <v>44190</v>
      </c>
      <c r="F23" s="21">
        <v>35208</v>
      </c>
      <c r="G23" s="21">
        <v>0</v>
      </c>
      <c r="H23" s="21">
        <v>0</v>
      </c>
      <c r="I23" s="21">
        <f t="shared" si="10"/>
        <v>35208</v>
      </c>
      <c r="J23" s="86">
        <f t="shared" si="11"/>
        <v>-0.20325865580448066</v>
      </c>
      <c r="K23" s="80">
        <f t="shared" si="12"/>
        <v>0</v>
      </c>
      <c r="L23" s="80">
        <f t="shared" si="13"/>
        <v>0</v>
      </c>
      <c r="M23" s="26">
        <f t="shared" si="14"/>
        <v>-0.20325865580448066</v>
      </c>
      <c r="N23" s="25">
        <f t="shared" si="1"/>
        <v>0.29006912034028476</v>
      </c>
      <c r="O23" s="25">
        <f t="shared" si="2"/>
        <v>0</v>
      </c>
      <c r="P23" s="25">
        <f t="shared" si="3"/>
        <v>0</v>
      </c>
      <c r="Q23" s="26">
        <f t="shared" si="4"/>
        <v>0.2878612722448233</v>
      </c>
      <c r="R23" s="25">
        <f t="shared" si="5"/>
        <v>0.23006952794186836</v>
      </c>
      <c r="S23" s="25">
        <f t="shared" si="6"/>
        <v>0</v>
      </c>
      <c r="T23" s="25">
        <f t="shared" si="7"/>
        <v>0</v>
      </c>
      <c r="U23" s="27">
        <f t="shared" si="8"/>
        <v>0.22591028856844153</v>
      </c>
    </row>
    <row r="24" spans="1:21" ht="15.75" customHeight="1" thickBot="1">
      <c r="A24" s="6" t="s">
        <v>14</v>
      </c>
      <c r="B24" s="7">
        <f aca="true" t="shared" si="15" ref="B24:I24">SUM(B11:B23)</f>
        <v>152343</v>
      </c>
      <c r="C24" s="7">
        <f t="shared" si="15"/>
        <v>437</v>
      </c>
      <c r="D24" s="7">
        <f t="shared" si="15"/>
        <v>731.4454799491624</v>
      </c>
      <c r="E24" s="8">
        <f t="shared" si="15"/>
        <v>153511.44547994918</v>
      </c>
      <c r="F24" s="7">
        <f t="shared" si="15"/>
        <v>153032</v>
      </c>
      <c r="G24" s="7">
        <f t="shared" si="15"/>
        <v>1437</v>
      </c>
      <c r="H24" s="7">
        <f t="shared" si="15"/>
        <v>1380.4755732801593</v>
      </c>
      <c r="I24" s="7">
        <f t="shared" si="15"/>
        <v>155849.47557328016</v>
      </c>
      <c r="J24" s="87">
        <f>IF(+B24&gt;0,(+F24-B24)/B24,0)</f>
        <v>0.004522688932212179</v>
      </c>
      <c r="K24" s="88">
        <f>IF(+C24&gt;0,(+G24-C24)/C24,0)</f>
        <v>2.288329519450801</v>
      </c>
      <c r="L24" s="88">
        <f>IF(+D24&gt;0,(+H24-D24)/D24,0)</f>
        <v>0.8873253183218883</v>
      </c>
      <c r="M24" s="85">
        <f t="shared" si="14"/>
        <v>0.015230330781012403</v>
      </c>
      <c r="N24" s="10">
        <f aca="true" t="shared" si="16" ref="N24:U24">SUM(N11:N23)</f>
        <v>1</v>
      </c>
      <c r="O24" s="10">
        <f t="shared" si="16"/>
        <v>1</v>
      </c>
      <c r="P24" s="10">
        <f t="shared" si="16"/>
        <v>1</v>
      </c>
      <c r="Q24" s="11">
        <f t="shared" si="16"/>
        <v>0.9999999999999998</v>
      </c>
      <c r="R24" s="10">
        <f t="shared" si="16"/>
        <v>1</v>
      </c>
      <c r="S24" s="10">
        <f t="shared" si="16"/>
        <v>1</v>
      </c>
      <c r="T24" s="10">
        <f t="shared" si="16"/>
        <v>1</v>
      </c>
      <c r="U24" s="13">
        <f t="shared" si="16"/>
        <v>1</v>
      </c>
    </row>
    <row r="25" spans="1:21" ht="18" customHeight="1">
      <c r="A25" s="1" t="s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>
      <c r="A26" s="2" t="str">
        <f>+'usord '!A34</f>
        <v>Canadian Exchange Rate Used: 2009 = 0.962279 and 2010 = 1.003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>
      <c r="A27" s="1" t="s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>
      <c r="A28" s="1" t="s">
        <v>1</v>
      </c>
      <c r="B28" s="3">
        <f>+B2</f>
        <v>40639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>
      <c r="A30" s="1"/>
      <c r="B30" s="1"/>
      <c r="C30" s="4" t="s">
        <v>61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95" t="s">
        <v>22</v>
      </c>
      <c r="S31" s="1"/>
      <c r="T31" s="1"/>
      <c r="U31" s="1"/>
    </row>
    <row r="32" spans="1:21" ht="15.75" customHeigh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</row>
    <row r="33" spans="1:21" ht="15.75" customHeight="1">
      <c r="A33" s="33"/>
      <c r="B33" s="34"/>
      <c r="C33" s="34"/>
      <c r="D33" s="34" t="s">
        <v>27</v>
      </c>
      <c r="E33" s="34"/>
      <c r="F33" s="34"/>
      <c r="G33" s="34"/>
      <c r="H33" s="34"/>
      <c r="I33" s="34"/>
      <c r="J33" s="98" t="s">
        <v>49</v>
      </c>
      <c r="K33" s="99"/>
      <c r="L33" s="99"/>
      <c r="M33" s="100"/>
      <c r="N33" s="34"/>
      <c r="O33" s="34"/>
      <c r="P33" s="34" t="s">
        <v>9</v>
      </c>
      <c r="Q33" s="34"/>
      <c r="R33" s="34"/>
      <c r="S33" s="34"/>
      <c r="T33" s="34"/>
      <c r="U33" s="36"/>
    </row>
    <row r="34" spans="1:21" ht="15.75" customHeight="1">
      <c r="A34" s="37"/>
      <c r="B34" s="34"/>
      <c r="C34" s="34">
        <f>+C8</f>
        <v>2009</v>
      </c>
      <c r="D34" s="34"/>
      <c r="E34" s="38"/>
      <c r="F34" s="34"/>
      <c r="G34" s="34">
        <f>+G8</f>
        <v>2010</v>
      </c>
      <c r="H34" s="34"/>
      <c r="I34" s="38"/>
      <c r="J34" s="34"/>
      <c r="K34" s="34"/>
      <c r="L34" s="34"/>
      <c r="M34" s="77" t="s">
        <v>22</v>
      </c>
      <c r="N34" s="34"/>
      <c r="O34" s="34">
        <f>+C34</f>
        <v>2009</v>
      </c>
      <c r="P34" s="48"/>
      <c r="Q34" s="38"/>
      <c r="R34" s="34"/>
      <c r="S34" s="34">
        <f>+G34</f>
        <v>2010</v>
      </c>
      <c r="T34" s="34"/>
      <c r="U34" s="36"/>
    </row>
    <row r="35" spans="1:21" ht="15.75" customHeight="1" thickBot="1">
      <c r="A35" s="40" t="s">
        <v>2</v>
      </c>
      <c r="B35" s="43" t="s">
        <v>3</v>
      </c>
      <c r="C35" s="43" t="s">
        <v>4</v>
      </c>
      <c r="D35" s="43" t="s">
        <v>5</v>
      </c>
      <c r="E35" s="44" t="s">
        <v>6</v>
      </c>
      <c r="F35" s="43" t="s">
        <v>3</v>
      </c>
      <c r="G35" s="43" t="s">
        <v>4</v>
      </c>
      <c r="H35" s="43" t="s">
        <v>5</v>
      </c>
      <c r="I35" s="44" t="s">
        <v>6</v>
      </c>
      <c r="J35" s="43" t="s">
        <v>3</v>
      </c>
      <c r="K35" s="43" t="s">
        <v>4</v>
      </c>
      <c r="L35" s="43" t="s">
        <v>5</v>
      </c>
      <c r="M35" s="44" t="s">
        <v>6</v>
      </c>
      <c r="N35" s="43" t="s">
        <v>3</v>
      </c>
      <c r="O35" s="43" t="s">
        <v>4</v>
      </c>
      <c r="P35" s="43" t="s">
        <v>5</v>
      </c>
      <c r="Q35" s="44" t="s">
        <v>6</v>
      </c>
      <c r="R35" s="43" t="s">
        <v>3</v>
      </c>
      <c r="S35" s="43" t="s">
        <v>4</v>
      </c>
      <c r="T35" s="43" t="s">
        <v>5</v>
      </c>
      <c r="U35" s="46" t="s">
        <v>6</v>
      </c>
    </row>
    <row r="36" spans="1:21" s="52" customFormat="1" ht="15.75" customHeight="1" thickTop="1">
      <c r="A36" s="20"/>
      <c r="B36" s="53"/>
      <c r="C36" s="53"/>
      <c r="D36" s="53"/>
      <c r="E36" s="54"/>
      <c r="F36" s="53"/>
      <c r="G36" s="53"/>
      <c r="H36" s="53"/>
      <c r="I36" s="54"/>
      <c r="J36" s="53"/>
      <c r="K36" s="79"/>
      <c r="L36" s="79"/>
      <c r="M36" s="54"/>
      <c r="N36" s="53"/>
      <c r="O36" s="53"/>
      <c r="P36" s="53"/>
      <c r="Q36" s="54"/>
      <c r="R36" s="53"/>
      <c r="S36" s="53"/>
      <c r="T36" s="53"/>
      <c r="U36" s="55"/>
    </row>
    <row r="37" spans="1:21" s="52" customFormat="1" ht="15.75" customHeight="1">
      <c r="A37" s="20" t="str">
        <f aca="true" t="shared" si="17" ref="A37:A49">+A11</f>
        <v>Aurigen</v>
      </c>
      <c r="B37" s="21">
        <v>17958</v>
      </c>
      <c r="C37" s="21">
        <v>0</v>
      </c>
      <c r="D37" s="21">
        <v>0</v>
      </c>
      <c r="E37" s="22">
        <f aca="true" t="shared" si="18" ref="E37:E49">+D37+C37+B37</f>
        <v>17958</v>
      </c>
      <c r="F37" s="21">
        <v>21803</v>
      </c>
      <c r="G37" s="21">
        <v>0</v>
      </c>
      <c r="H37" s="21">
        <v>0</v>
      </c>
      <c r="I37" s="22">
        <f>+H37+G37+F37</f>
        <v>21803</v>
      </c>
      <c r="J37" s="78">
        <f aca="true" t="shared" si="19" ref="J37:M41">IF(+B37&gt;0,(+F37-B37)/B37,0)</f>
        <v>0.21411070275086314</v>
      </c>
      <c r="K37" s="25">
        <f t="shared" si="19"/>
        <v>0</v>
      </c>
      <c r="L37" s="25">
        <f t="shared" si="19"/>
        <v>0</v>
      </c>
      <c r="M37" s="26">
        <f t="shared" si="19"/>
        <v>0.21411070275086314</v>
      </c>
      <c r="N37" s="25">
        <f aca="true" t="shared" si="20" ref="N37:N49">+B37/$B$50</f>
        <v>0.015403182020528998</v>
      </c>
      <c r="O37" s="25">
        <f aca="true" t="shared" si="21" ref="O37:O49">+C37/$C$50</f>
        <v>0</v>
      </c>
      <c r="P37" s="25">
        <f aca="true" t="shared" si="22" ref="P37:P49">+D37/$D$50</f>
        <v>0</v>
      </c>
      <c r="Q37" s="26">
        <f aca="true" t="shared" si="23" ref="Q37:Q49">+E37/$E$50</f>
        <v>0.01498658507166095</v>
      </c>
      <c r="R37" s="25">
        <f aca="true" t="shared" si="24" ref="R37:R49">+F37/$F$50</f>
        <v>0.017540429954932126</v>
      </c>
      <c r="S37" s="25">
        <f aca="true" t="shared" si="25" ref="S37:S49">+G37/$G$50</f>
        <v>0</v>
      </c>
      <c r="T37" s="25">
        <f aca="true" t="shared" si="26" ref="T37:T49">+H37/$H$50</f>
        <v>0</v>
      </c>
      <c r="U37" s="27">
        <f aca="true" t="shared" si="27" ref="U37:U49">+I37/$I$50</f>
        <v>0.017113084563648406</v>
      </c>
    </row>
    <row r="38" spans="1:21" s="52" customFormat="1" ht="15.75" customHeight="1">
      <c r="A38" s="20" t="str">
        <f t="shared" si="17"/>
        <v>AXA Equitable</v>
      </c>
      <c r="B38" s="21">
        <v>0</v>
      </c>
      <c r="C38" s="21">
        <v>0</v>
      </c>
      <c r="D38" s="21">
        <f>2494/0.962279</f>
        <v>2591.7639270939094</v>
      </c>
      <c r="E38" s="22">
        <f>+D38+C38+B38</f>
        <v>2591.7639270939094</v>
      </c>
      <c r="F38" s="21">
        <v>0</v>
      </c>
      <c r="G38" s="21">
        <v>0</v>
      </c>
      <c r="H38" s="21">
        <f>2452/1.003</f>
        <v>2444.666001994018</v>
      </c>
      <c r="I38" s="22">
        <f>+H38+G38+F38</f>
        <v>2444.666001994018</v>
      </c>
      <c r="J38" s="78">
        <f aca="true" t="shared" si="28" ref="J38:M39">IF(+B38&gt;0,(+F38-B38)/B38,0)</f>
        <v>0</v>
      </c>
      <c r="K38" s="25">
        <f t="shared" si="28"/>
        <v>0</v>
      </c>
      <c r="L38" s="25">
        <f t="shared" si="28"/>
        <v>-0.05675591189542831</v>
      </c>
      <c r="M38" s="26">
        <f t="shared" si="28"/>
        <v>-0.05675591189542831</v>
      </c>
      <c r="N38" s="25">
        <f t="shared" si="20"/>
        <v>0</v>
      </c>
      <c r="O38" s="25">
        <f t="shared" si="21"/>
        <v>0</v>
      </c>
      <c r="P38" s="25">
        <f t="shared" si="22"/>
        <v>0.08089744547889188</v>
      </c>
      <c r="Q38" s="26">
        <f t="shared" si="23"/>
        <v>0.0021629185086899953</v>
      </c>
      <c r="R38" s="25">
        <f t="shared" si="24"/>
        <v>0</v>
      </c>
      <c r="S38" s="25">
        <f t="shared" si="25"/>
        <v>0</v>
      </c>
      <c r="T38" s="25">
        <f t="shared" si="26"/>
        <v>0.07977800111858388</v>
      </c>
      <c r="U38" s="27">
        <f t="shared" si="27"/>
        <v>0.001918808238407554</v>
      </c>
    </row>
    <row r="39" spans="1:21" s="52" customFormat="1" ht="15.75" customHeight="1">
      <c r="A39" s="20" t="str">
        <f t="shared" si="17"/>
        <v>Berkshire Hathaway Group (Sun)</v>
      </c>
      <c r="B39" s="21">
        <v>0</v>
      </c>
      <c r="C39" s="21">
        <v>0</v>
      </c>
      <c r="D39" s="21">
        <v>16331</v>
      </c>
      <c r="E39" s="22">
        <f>+D39+C39+B39</f>
        <v>16331</v>
      </c>
      <c r="F39" s="21">
        <v>0</v>
      </c>
      <c r="G39" s="21">
        <v>0</v>
      </c>
      <c r="H39" s="21">
        <v>15446</v>
      </c>
      <c r="I39" s="22">
        <f>+H39+G39+F39</f>
        <v>15446</v>
      </c>
      <c r="J39" s="78">
        <f t="shared" si="28"/>
        <v>0</v>
      </c>
      <c r="K39" s="25">
        <f t="shared" si="28"/>
        <v>0</v>
      </c>
      <c r="L39" s="25">
        <f t="shared" si="28"/>
        <v>-0.054191415100116345</v>
      </c>
      <c r="M39" s="26">
        <f t="shared" si="28"/>
        <v>-0.054191415100116345</v>
      </c>
      <c r="N39" s="25">
        <f t="shared" si="20"/>
        <v>0</v>
      </c>
      <c r="O39" s="25">
        <f t="shared" si="21"/>
        <v>0</v>
      </c>
      <c r="P39" s="25">
        <f t="shared" si="22"/>
        <v>0.5097440273416975</v>
      </c>
      <c r="Q39" s="26">
        <f t="shared" si="23"/>
        <v>0.013628796124584862</v>
      </c>
      <c r="R39" s="25">
        <f t="shared" si="24"/>
        <v>0</v>
      </c>
      <c r="S39" s="25">
        <f t="shared" si="25"/>
        <v>0</v>
      </c>
      <c r="T39" s="25">
        <f t="shared" si="26"/>
        <v>0.5040569976727078</v>
      </c>
      <c r="U39" s="27">
        <f t="shared" si="27"/>
        <v>0.012123501544288094</v>
      </c>
    </row>
    <row r="40" spans="1:21" s="52" customFormat="1" ht="15.75" customHeight="1">
      <c r="A40" s="20" t="str">
        <f t="shared" si="17"/>
        <v>Canada Life</v>
      </c>
      <c r="B40" s="21">
        <v>1476</v>
      </c>
      <c r="C40" s="21">
        <v>0</v>
      </c>
      <c r="D40" s="21">
        <v>0</v>
      </c>
      <c r="E40" s="22">
        <f t="shared" si="18"/>
        <v>1476</v>
      </c>
      <c r="F40" s="21">
        <v>1390</v>
      </c>
      <c r="G40" s="21">
        <v>0</v>
      </c>
      <c r="H40" s="21">
        <v>0</v>
      </c>
      <c r="I40" s="22">
        <f>+H40+G40+F40</f>
        <v>1390</v>
      </c>
      <c r="J40" s="78">
        <f t="shared" si="19"/>
        <v>-0.058265582655826556</v>
      </c>
      <c r="K40" s="25">
        <f t="shared" si="19"/>
        <v>0</v>
      </c>
      <c r="L40" s="25">
        <f t="shared" si="19"/>
        <v>0</v>
      </c>
      <c r="M40" s="26">
        <f t="shared" si="19"/>
        <v>-0.058265582655826556</v>
      </c>
      <c r="N40" s="25">
        <f t="shared" si="20"/>
        <v>0.0012660149605914245</v>
      </c>
      <c r="O40" s="25">
        <f t="shared" si="21"/>
        <v>0</v>
      </c>
      <c r="P40" s="25">
        <f t="shared" si="22"/>
        <v>0</v>
      </c>
      <c r="Q40" s="26">
        <f t="shared" si="23"/>
        <v>0.0012317741154789822</v>
      </c>
      <c r="R40" s="25">
        <f t="shared" si="24"/>
        <v>0.0011182496737768039</v>
      </c>
      <c r="S40" s="25">
        <f t="shared" si="25"/>
        <v>0</v>
      </c>
      <c r="T40" s="25">
        <f t="shared" si="26"/>
        <v>0</v>
      </c>
      <c r="U40" s="27">
        <f t="shared" si="27"/>
        <v>0.001091005253564706</v>
      </c>
    </row>
    <row r="41" spans="1:21" s="52" customFormat="1" ht="15.75" customHeight="1">
      <c r="A41" s="20" t="str">
        <f t="shared" si="17"/>
        <v>Employers Re Corp.</v>
      </c>
      <c r="B41" s="28">
        <v>60562</v>
      </c>
      <c r="C41" s="21">
        <v>0</v>
      </c>
      <c r="D41" s="21">
        <v>0</v>
      </c>
      <c r="E41" s="22">
        <f t="shared" si="18"/>
        <v>60562</v>
      </c>
      <c r="F41" s="21">
        <v>56926</v>
      </c>
      <c r="G41" s="21">
        <v>0</v>
      </c>
      <c r="H41" s="21">
        <v>0</v>
      </c>
      <c r="I41" s="22">
        <f>+H41+G41+F41</f>
        <v>56926</v>
      </c>
      <c r="J41" s="78">
        <f t="shared" si="19"/>
        <v>-0.06003764736963773</v>
      </c>
      <c r="K41" s="25">
        <f aca="true" t="shared" si="29" ref="J41:M50">IF(+C41&gt;0,(+G41-C41)/C41,0)</f>
        <v>0</v>
      </c>
      <c r="L41" s="25">
        <f t="shared" si="29"/>
        <v>0</v>
      </c>
      <c r="M41" s="26">
        <f t="shared" si="19"/>
        <v>-0.06003764736963773</v>
      </c>
      <c r="N41" s="25">
        <f t="shared" si="20"/>
        <v>0.051946069135052744</v>
      </c>
      <c r="O41" s="25">
        <f t="shared" si="21"/>
        <v>0</v>
      </c>
      <c r="P41" s="25">
        <f t="shared" si="22"/>
        <v>0</v>
      </c>
      <c r="Q41" s="26">
        <f t="shared" si="23"/>
        <v>0.05054112735883341</v>
      </c>
      <c r="R41" s="25">
        <f t="shared" si="24"/>
        <v>0.045796748870085134</v>
      </c>
      <c r="S41" s="25">
        <f t="shared" si="25"/>
        <v>0</v>
      </c>
      <c r="T41" s="25">
        <f t="shared" si="26"/>
        <v>0</v>
      </c>
      <c r="U41" s="27">
        <f t="shared" si="27"/>
        <v>0.04468098206073702</v>
      </c>
    </row>
    <row r="42" spans="1:21" s="52" customFormat="1" ht="15.75" customHeight="1">
      <c r="A42" s="20" t="str">
        <f t="shared" si="17"/>
        <v>General Re Life</v>
      </c>
      <c r="B42" s="21">
        <v>203</v>
      </c>
      <c r="C42" s="21">
        <v>0</v>
      </c>
      <c r="D42" s="21">
        <v>0</v>
      </c>
      <c r="E42" s="22">
        <f t="shared" si="18"/>
        <v>203</v>
      </c>
      <c r="F42" s="21">
        <v>161</v>
      </c>
      <c r="G42" s="21">
        <v>0</v>
      </c>
      <c r="H42" s="21">
        <v>0</v>
      </c>
      <c r="I42" s="22">
        <f aca="true" t="shared" si="30" ref="I42:I49">+H42+G42+F42</f>
        <v>161</v>
      </c>
      <c r="J42" s="78">
        <f>IF(+B42&gt;0,(+F42-B42)/B42,0)</f>
        <v>-0.20689655172413793</v>
      </c>
      <c r="K42" s="25">
        <f>IF(+C42&gt;0,(+G42-C42)/C42,0)</f>
        <v>0</v>
      </c>
      <c r="L42" s="25">
        <f>IF(+D42&gt;0,(+H42-D42)/D42,0)</f>
        <v>0</v>
      </c>
      <c r="M42" s="26">
        <f>IF(+E42&gt;0,(+I42-E42)/E42,0)</f>
        <v>-0.20689655172413793</v>
      </c>
      <c r="N42" s="25">
        <f t="shared" si="20"/>
        <v>0.00017411994376697777</v>
      </c>
      <c r="O42" s="25">
        <f t="shared" si="21"/>
        <v>0</v>
      </c>
      <c r="P42" s="25">
        <f t="shared" si="22"/>
        <v>0</v>
      </c>
      <c r="Q42" s="26">
        <f t="shared" si="23"/>
        <v>0.00016941066764378956</v>
      </c>
      <c r="R42" s="25">
        <f t="shared" si="24"/>
        <v>0.0001295238830777449</v>
      </c>
      <c r="S42" s="25">
        <f t="shared" si="25"/>
        <v>0</v>
      </c>
      <c r="T42" s="25">
        <f t="shared" si="26"/>
        <v>0</v>
      </c>
      <c r="U42" s="27">
        <f t="shared" si="27"/>
        <v>0.00012636823440569618</v>
      </c>
    </row>
    <row r="43" spans="1:21" s="52" customFormat="1" ht="15.75" customHeight="1">
      <c r="A43" s="20" t="str">
        <f t="shared" si="17"/>
        <v>Manufacturers Life</v>
      </c>
      <c r="B43" s="21">
        <v>0</v>
      </c>
      <c r="C43" s="21">
        <v>0</v>
      </c>
      <c r="D43" s="21">
        <f>9429/0.962279</f>
        <v>9798.613499826974</v>
      </c>
      <c r="E43" s="22">
        <f t="shared" si="18"/>
        <v>9798.613499826974</v>
      </c>
      <c r="F43" s="21">
        <v>0</v>
      </c>
      <c r="G43" s="21">
        <v>0</v>
      </c>
      <c r="H43" s="21">
        <f>9523/1.003</f>
        <v>9494.516450648056</v>
      </c>
      <c r="I43" s="22">
        <f t="shared" si="30"/>
        <v>9494.516450648056</v>
      </c>
      <c r="J43" s="78">
        <f t="shared" si="29"/>
        <v>0</v>
      </c>
      <c r="K43" s="25">
        <f t="shared" si="29"/>
        <v>0</v>
      </c>
      <c r="L43" s="25">
        <f t="shared" si="29"/>
        <v>-0.031034701918213982</v>
      </c>
      <c r="M43" s="26">
        <f t="shared" si="29"/>
        <v>-0.031034701918213982</v>
      </c>
      <c r="N43" s="25">
        <f t="shared" si="20"/>
        <v>0</v>
      </c>
      <c r="O43" s="25">
        <f t="shared" si="21"/>
        <v>0</v>
      </c>
      <c r="P43" s="25">
        <f t="shared" si="22"/>
        <v>0.30584683777885785</v>
      </c>
      <c r="Q43" s="26">
        <f t="shared" si="23"/>
        <v>0.008177288940833187</v>
      </c>
      <c r="R43" s="25">
        <f t="shared" si="24"/>
        <v>0</v>
      </c>
      <c r="S43" s="25">
        <f t="shared" si="25"/>
        <v>0</v>
      </c>
      <c r="T43" s="25">
        <f t="shared" si="26"/>
        <v>0.3098392759593288</v>
      </c>
      <c r="U43" s="27">
        <f t="shared" si="27"/>
        <v>0.007452206710585291</v>
      </c>
    </row>
    <row r="44" spans="1:21" s="52" customFormat="1" ht="15.75" customHeight="1">
      <c r="A44" s="20" t="str">
        <f t="shared" si="17"/>
        <v>Munich Re (Canada)</v>
      </c>
      <c r="B44" s="21">
        <v>408485</v>
      </c>
      <c r="C44" s="21">
        <v>0</v>
      </c>
      <c r="D44" s="21">
        <v>0</v>
      </c>
      <c r="E44" s="22">
        <f t="shared" si="18"/>
        <v>408485</v>
      </c>
      <c r="F44" s="21">
        <v>432593</v>
      </c>
      <c r="G44" s="21">
        <v>0</v>
      </c>
      <c r="H44" s="21">
        <v>0</v>
      </c>
      <c r="I44" s="22">
        <f t="shared" si="30"/>
        <v>432593</v>
      </c>
      <c r="J44" s="78">
        <f t="shared" si="29"/>
        <v>0.05901807899922886</v>
      </c>
      <c r="K44" s="25">
        <f t="shared" si="29"/>
        <v>0</v>
      </c>
      <c r="L44" s="25">
        <f t="shared" si="29"/>
        <v>0</v>
      </c>
      <c r="M44" s="26">
        <f t="shared" si="29"/>
        <v>0.05901807899922886</v>
      </c>
      <c r="N44" s="25">
        <f t="shared" si="20"/>
        <v>0.350371355811103</v>
      </c>
      <c r="O44" s="25">
        <f t="shared" si="21"/>
        <v>0</v>
      </c>
      <c r="P44" s="25">
        <f t="shared" si="22"/>
        <v>0</v>
      </c>
      <c r="Q44" s="26">
        <f t="shared" si="23"/>
        <v>0.3408951555294255</v>
      </c>
      <c r="R44" s="25">
        <f t="shared" si="24"/>
        <v>0.348019410883546</v>
      </c>
      <c r="S44" s="25">
        <f t="shared" si="25"/>
        <v>0</v>
      </c>
      <c r="T44" s="25">
        <f t="shared" si="26"/>
        <v>0</v>
      </c>
      <c r="U44" s="27">
        <f t="shared" si="27"/>
        <v>0.33954045730598337</v>
      </c>
    </row>
    <row r="45" spans="1:21" s="52" customFormat="1" ht="15.75" customHeight="1">
      <c r="A45" s="20" t="str">
        <f t="shared" si="17"/>
        <v>Optimum Re (Canada)</v>
      </c>
      <c r="B45" s="21">
        <v>30526</v>
      </c>
      <c r="C45" s="21">
        <v>371</v>
      </c>
      <c r="D45" s="21">
        <v>0</v>
      </c>
      <c r="E45" s="22">
        <f t="shared" si="18"/>
        <v>30897</v>
      </c>
      <c r="F45" s="21">
        <f>23410+9875</f>
        <v>33285</v>
      </c>
      <c r="G45" s="21">
        <f>360+37</f>
        <v>397</v>
      </c>
      <c r="H45" s="21">
        <v>0</v>
      </c>
      <c r="I45" s="22">
        <f t="shared" si="30"/>
        <v>33682</v>
      </c>
      <c r="J45" s="78">
        <f t="shared" si="29"/>
        <v>0.09038196946864968</v>
      </c>
      <c r="K45" s="25">
        <f t="shared" si="29"/>
        <v>0.07008086253369272</v>
      </c>
      <c r="L45" s="25">
        <f t="shared" si="29"/>
        <v>0</v>
      </c>
      <c r="M45" s="26">
        <f t="shared" si="29"/>
        <v>0.09013820111984983</v>
      </c>
      <c r="N45" s="25">
        <f t="shared" si="20"/>
        <v>0.026183179327245138</v>
      </c>
      <c r="O45" s="25">
        <f t="shared" si="21"/>
        <v>1</v>
      </c>
      <c r="P45" s="25">
        <f t="shared" si="22"/>
        <v>0</v>
      </c>
      <c r="Q45" s="26">
        <f t="shared" si="23"/>
        <v>0.025784637429508206</v>
      </c>
      <c r="R45" s="25">
        <f t="shared" si="24"/>
        <v>0.026777654958029435</v>
      </c>
      <c r="S45" s="25">
        <f t="shared" si="25"/>
        <v>1</v>
      </c>
      <c r="T45" s="25">
        <f t="shared" si="26"/>
        <v>0</v>
      </c>
      <c r="U45" s="27">
        <f t="shared" si="27"/>
        <v>0.026436862554364338</v>
      </c>
    </row>
    <row r="46" spans="1:21" s="52" customFormat="1" ht="15.75" customHeight="1">
      <c r="A46" s="20" t="str">
        <f t="shared" si="17"/>
        <v>Pacific Life</v>
      </c>
      <c r="B46" s="21">
        <v>0</v>
      </c>
      <c r="C46" s="21">
        <v>0</v>
      </c>
      <c r="D46" s="21">
        <f>211/0.962279</f>
        <v>219.2711261494847</v>
      </c>
      <c r="E46" s="22">
        <f>+D46+C46+B46</f>
        <v>219.2711261494847</v>
      </c>
      <c r="F46" s="21">
        <v>0</v>
      </c>
      <c r="G46" s="21">
        <v>0</v>
      </c>
      <c r="H46" s="21">
        <f>275/1.003</f>
        <v>274.1774675972084</v>
      </c>
      <c r="I46" s="22">
        <f t="shared" si="30"/>
        <v>274.1774675972084</v>
      </c>
      <c r="J46" s="78">
        <f>IF(+B46&gt;0,(+F46-B46)/B46,0)</f>
        <v>0</v>
      </c>
      <c r="K46" s="25">
        <f>IF(+C46&gt;0,(+G46-C46)/C46,0)</f>
        <v>0</v>
      </c>
      <c r="L46" s="25">
        <f>IF(+D46&gt;0,(+H46-D46)/D46,0)</f>
        <v>0.25040388313731815</v>
      </c>
      <c r="M46" s="26">
        <f>IF(+E46&gt;0,(+I46-E46)/E46,0)</f>
        <v>0.25040388313731815</v>
      </c>
      <c r="N46" s="25">
        <f t="shared" si="20"/>
        <v>0</v>
      </c>
      <c r="O46" s="25">
        <f t="shared" si="21"/>
        <v>0</v>
      </c>
      <c r="P46" s="25">
        <f t="shared" si="22"/>
        <v>0.006844170407396225</v>
      </c>
      <c r="Q46" s="26">
        <f t="shared" si="23"/>
        <v>0.00018298949692605816</v>
      </c>
      <c r="R46" s="25">
        <f t="shared" si="24"/>
        <v>0</v>
      </c>
      <c r="S46" s="25">
        <f t="shared" si="25"/>
        <v>0</v>
      </c>
      <c r="T46" s="25">
        <f t="shared" si="26"/>
        <v>0.0089473696197433</v>
      </c>
      <c r="U46" s="27">
        <f t="shared" si="27"/>
        <v>0.00021520076083282112</v>
      </c>
    </row>
    <row r="47" spans="1:21" s="52" customFormat="1" ht="15.75" customHeight="1">
      <c r="A47" s="20" t="str">
        <f t="shared" si="17"/>
        <v>RGA Re (Canada)</v>
      </c>
      <c r="B47" s="21">
        <v>281532</v>
      </c>
      <c r="C47" s="21">
        <v>0</v>
      </c>
      <c r="D47" s="21">
        <v>3097</v>
      </c>
      <c r="E47" s="22">
        <f t="shared" si="18"/>
        <v>284629</v>
      </c>
      <c r="F47" s="21">
        <v>313908</v>
      </c>
      <c r="G47" s="21">
        <v>0</v>
      </c>
      <c r="H47" s="21">
        <v>2984</v>
      </c>
      <c r="I47" s="22">
        <f t="shared" si="30"/>
        <v>316892</v>
      </c>
      <c r="J47" s="78">
        <f t="shared" si="29"/>
        <v>0.11499936064106389</v>
      </c>
      <c r="K47" s="25">
        <f t="shared" si="29"/>
        <v>0</v>
      </c>
      <c r="L47" s="25">
        <f t="shared" si="29"/>
        <v>-0.03648692282854375</v>
      </c>
      <c r="M47" s="26">
        <f t="shared" si="29"/>
        <v>0.11335106401666731</v>
      </c>
      <c r="N47" s="25">
        <f t="shared" si="20"/>
        <v>0.24147948772711716</v>
      </c>
      <c r="O47" s="25">
        <f t="shared" si="21"/>
        <v>0</v>
      </c>
      <c r="P47" s="25">
        <f t="shared" si="22"/>
        <v>0.09666751899315641</v>
      </c>
      <c r="Q47" s="26">
        <f t="shared" si="23"/>
        <v>0.2375329503486905</v>
      </c>
      <c r="R47" s="25">
        <f t="shared" si="24"/>
        <v>0.2525377831625388</v>
      </c>
      <c r="S47" s="25">
        <f t="shared" si="25"/>
        <v>0</v>
      </c>
      <c r="T47" s="25">
        <f t="shared" si="26"/>
        <v>0.09737835562963616</v>
      </c>
      <c r="U47" s="27">
        <f t="shared" si="27"/>
        <v>0.24872722072850853</v>
      </c>
    </row>
    <row r="48" spans="1:21" s="52" customFormat="1" ht="15.75" customHeight="1">
      <c r="A48" s="20" t="str">
        <f t="shared" si="17"/>
        <v>SCOR Global Life (Canada)</v>
      </c>
      <c r="B48" s="21">
        <v>22723</v>
      </c>
      <c r="C48" s="21">
        <v>0</v>
      </c>
      <c r="D48" s="21">
        <v>0</v>
      </c>
      <c r="E48" s="22">
        <f t="shared" si="18"/>
        <v>22723</v>
      </c>
      <c r="F48" s="21">
        <v>29721</v>
      </c>
      <c r="G48" s="21">
        <v>0</v>
      </c>
      <c r="H48" s="21">
        <v>0</v>
      </c>
      <c r="I48" s="22">
        <f t="shared" si="30"/>
        <v>29721</v>
      </c>
      <c r="J48" s="78">
        <f aca="true" t="shared" si="31" ref="J48:M49">IF(+B48&gt;0,(+F48-B48)/B48,0)</f>
        <v>0.30796989834088806</v>
      </c>
      <c r="K48" s="25">
        <f t="shared" si="31"/>
        <v>0</v>
      </c>
      <c r="L48" s="25">
        <f t="shared" si="31"/>
        <v>0</v>
      </c>
      <c r="M48" s="26">
        <f t="shared" si="31"/>
        <v>0.30796989834088806</v>
      </c>
      <c r="N48" s="25">
        <f t="shared" si="20"/>
        <v>0.019490283163630717</v>
      </c>
      <c r="O48" s="25">
        <f t="shared" si="21"/>
        <v>0</v>
      </c>
      <c r="P48" s="25">
        <f t="shared" si="22"/>
        <v>0</v>
      </c>
      <c r="Q48" s="26">
        <f t="shared" si="23"/>
        <v>0.01896314581709276</v>
      </c>
      <c r="R48" s="25">
        <f t="shared" si="24"/>
        <v>0.023910430614618984</v>
      </c>
      <c r="S48" s="25">
        <f t="shared" si="25"/>
        <v>0</v>
      </c>
      <c r="T48" s="25">
        <f t="shared" si="26"/>
        <v>0</v>
      </c>
      <c r="U48" s="27">
        <f t="shared" si="27"/>
        <v>0.023327890029637862</v>
      </c>
    </row>
    <row r="49" spans="1:21" s="52" customFormat="1" ht="15.75" customHeight="1" thickBot="1">
      <c r="A49" s="20" t="str">
        <f t="shared" si="17"/>
        <v>Swiss Re </v>
      </c>
      <c r="B49" s="21">
        <v>342398</v>
      </c>
      <c r="C49" s="21">
        <v>0</v>
      </c>
      <c r="D49" s="21">
        <v>0</v>
      </c>
      <c r="E49" s="22">
        <f t="shared" si="18"/>
        <v>342398</v>
      </c>
      <c r="F49" s="21">
        <v>353227</v>
      </c>
      <c r="G49" s="21">
        <v>0</v>
      </c>
      <c r="H49" s="21">
        <v>0</v>
      </c>
      <c r="I49" s="22">
        <f t="shared" si="30"/>
        <v>353227</v>
      </c>
      <c r="J49" s="78">
        <f t="shared" si="31"/>
        <v>0.03162693707323057</v>
      </c>
      <c r="K49" s="80">
        <f t="shared" si="31"/>
        <v>0</v>
      </c>
      <c r="L49" s="80">
        <f t="shared" si="31"/>
        <v>0</v>
      </c>
      <c r="M49" s="26">
        <f t="shared" si="31"/>
        <v>0.03162693707323057</v>
      </c>
      <c r="N49" s="25">
        <f t="shared" si="20"/>
        <v>0.2936863079109638</v>
      </c>
      <c r="O49" s="25">
        <f t="shared" si="21"/>
        <v>0</v>
      </c>
      <c r="P49" s="25">
        <f t="shared" si="22"/>
        <v>0</v>
      </c>
      <c r="Q49" s="26">
        <f t="shared" si="23"/>
        <v>0.2857432205906318</v>
      </c>
      <c r="R49" s="25">
        <f t="shared" si="24"/>
        <v>0.28416976799939503</v>
      </c>
      <c r="S49" s="25">
        <f t="shared" si="25"/>
        <v>0</v>
      </c>
      <c r="T49" s="25">
        <f t="shared" si="26"/>
        <v>0</v>
      </c>
      <c r="U49" s="27">
        <f t="shared" si="27"/>
        <v>0.2772464120150363</v>
      </c>
    </row>
    <row r="50" spans="1:21" ht="15.75" customHeight="1" thickBot="1">
      <c r="A50" s="6" t="s">
        <v>14</v>
      </c>
      <c r="B50" s="7">
        <f aca="true" t="shared" si="32" ref="B50:I50">SUM(B37:B49)</f>
        <v>1165863</v>
      </c>
      <c r="C50" s="7">
        <f t="shared" si="32"/>
        <v>371</v>
      </c>
      <c r="D50" s="7">
        <f t="shared" si="32"/>
        <v>32037.64855307037</v>
      </c>
      <c r="E50" s="8">
        <f t="shared" si="32"/>
        <v>1198271.6485530704</v>
      </c>
      <c r="F50" s="7">
        <f t="shared" si="32"/>
        <v>1243014</v>
      </c>
      <c r="G50" s="7">
        <f t="shared" si="32"/>
        <v>397</v>
      </c>
      <c r="H50" s="7">
        <f t="shared" si="32"/>
        <v>30643.359920239283</v>
      </c>
      <c r="I50" s="8">
        <f t="shared" si="32"/>
        <v>1274054.3599202393</v>
      </c>
      <c r="J50" s="88">
        <f t="shared" si="29"/>
        <v>0.06617501370229607</v>
      </c>
      <c r="K50" s="88">
        <f t="shared" si="29"/>
        <v>0.07008086253369272</v>
      </c>
      <c r="L50" s="88">
        <f t="shared" si="29"/>
        <v>-0.043520317370403946</v>
      </c>
      <c r="M50" s="85">
        <f t="shared" si="29"/>
        <v>0.06324334841659451</v>
      </c>
      <c r="N50" s="10">
        <f aca="true" t="shared" si="33" ref="N50:U50">SUM(N37:N49)</f>
        <v>0.9999999999999998</v>
      </c>
      <c r="O50" s="10">
        <f t="shared" si="33"/>
        <v>1</v>
      </c>
      <c r="P50" s="10">
        <f t="shared" si="33"/>
        <v>0.9999999999999999</v>
      </c>
      <c r="Q50" s="11">
        <f t="shared" si="33"/>
        <v>1</v>
      </c>
      <c r="R50" s="10">
        <f t="shared" si="33"/>
        <v>1</v>
      </c>
      <c r="S50" s="10">
        <f t="shared" si="33"/>
        <v>1</v>
      </c>
      <c r="T50" s="10">
        <f t="shared" si="33"/>
        <v>1</v>
      </c>
      <c r="U50" s="13">
        <f t="shared" si="33"/>
        <v>1</v>
      </c>
    </row>
    <row r="51" spans="2:21" ht="15.7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  <c r="O51" s="19"/>
      <c r="P51" s="19"/>
      <c r="Q51" s="19"/>
      <c r="R51" s="19"/>
      <c r="S51" s="19"/>
      <c r="T51" s="19"/>
      <c r="U51" s="19"/>
    </row>
    <row r="52" spans="1:21" ht="15.75" customHeight="1">
      <c r="A52" s="2" t="str">
        <f>+A26</f>
        <v>Canadian Exchange Rate Used: 2009 = 0.962279 and 2010 = 1.003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>
      <c r="A53" s="1" t="s">
        <v>22</v>
      </c>
      <c r="B53" s="3" t="s">
        <v>22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>
      <c r="A55" s="1"/>
      <c r="B55" s="1"/>
      <c r="C55" s="1"/>
      <c r="D55" s="1"/>
      <c r="E55" s="2" t="s">
        <v>16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 thickBot="1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>
      <c r="A57" s="30" t="s">
        <v>22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2"/>
      <c r="Q57" s="1"/>
      <c r="R57" s="1"/>
      <c r="S57" s="1"/>
      <c r="T57" s="1"/>
      <c r="U57" s="1"/>
    </row>
    <row r="58" spans="1:21" ht="15.75" customHeight="1">
      <c r="A58" s="37"/>
      <c r="B58" s="34" t="s">
        <v>28</v>
      </c>
      <c r="C58" s="34"/>
      <c r="D58" s="34"/>
      <c r="E58" s="38"/>
      <c r="F58" s="34" t="s">
        <v>81</v>
      </c>
      <c r="G58" s="34"/>
      <c r="H58" s="34"/>
      <c r="I58" s="38"/>
      <c r="J58" s="34" t="s">
        <v>29</v>
      </c>
      <c r="K58" s="34"/>
      <c r="L58" s="34"/>
      <c r="M58" s="36"/>
      <c r="Q58" s="1"/>
      <c r="R58" s="1"/>
      <c r="S58" s="1"/>
      <c r="T58" s="1"/>
      <c r="U58" s="1"/>
    </row>
    <row r="59" spans="1:13" ht="15.75" customHeight="1">
      <c r="A59" s="37"/>
      <c r="B59" s="34"/>
      <c r="C59" s="34">
        <f>+C34</f>
        <v>2009</v>
      </c>
      <c r="D59" s="34"/>
      <c r="E59" s="38"/>
      <c r="F59" s="34"/>
      <c r="G59" s="34">
        <f>+G34</f>
        <v>2010</v>
      </c>
      <c r="H59" s="34"/>
      <c r="I59" s="38"/>
      <c r="J59" s="34"/>
      <c r="K59" s="34">
        <f>+G59</f>
        <v>2010</v>
      </c>
      <c r="L59" s="34"/>
      <c r="M59" s="36"/>
    </row>
    <row r="60" spans="1:13" ht="15.75" customHeight="1" thickBot="1">
      <c r="A60" s="40" t="s">
        <v>2</v>
      </c>
      <c r="B60" s="43" t="s">
        <v>3</v>
      </c>
      <c r="C60" s="43" t="s">
        <v>4</v>
      </c>
      <c r="D60" s="43" t="s">
        <v>5</v>
      </c>
      <c r="E60" s="44" t="s">
        <v>6</v>
      </c>
      <c r="F60" s="43" t="s">
        <v>3</v>
      </c>
      <c r="G60" s="43" t="s">
        <v>4</v>
      </c>
      <c r="H60" s="43" t="s">
        <v>5</v>
      </c>
      <c r="I60" s="44" t="s">
        <v>6</v>
      </c>
      <c r="J60" s="43" t="s">
        <v>3</v>
      </c>
      <c r="K60" s="43" t="s">
        <v>4</v>
      </c>
      <c r="L60" s="43" t="s">
        <v>5</v>
      </c>
      <c r="M60" s="46" t="s">
        <v>6</v>
      </c>
    </row>
    <row r="61" spans="1:13" ht="15.75" customHeight="1" thickTop="1">
      <c r="A61" s="20"/>
      <c r="B61" s="53"/>
      <c r="C61" s="53"/>
      <c r="D61" s="53"/>
      <c r="E61" s="54"/>
      <c r="F61" s="53"/>
      <c r="G61" s="53"/>
      <c r="H61" s="53"/>
      <c r="I61" s="54"/>
      <c r="J61" s="53"/>
      <c r="K61" s="53"/>
      <c r="L61" s="53"/>
      <c r="M61" s="55"/>
    </row>
    <row r="62" spans="1:13" s="52" customFormat="1" ht="15.75" customHeight="1">
      <c r="A62" s="20" t="str">
        <f aca="true" t="shared" si="34" ref="A62:D64">+A37</f>
        <v>Aurigen</v>
      </c>
      <c r="B62" s="21">
        <f t="shared" si="34"/>
        <v>17958</v>
      </c>
      <c r="C62" s="21">
        <f t="shared" si="34"/>
        <v>0</v>
      </c>
      <c r="D62" s="21">
        <f t="shared" si="34"/>
        <v>0</v>
      </c>
      <c r="E62" s="22">
        <f aca="true" t="shared" si="35" ref="E62:E74">+D62+C62+B62</f>
        <v>17958</v>
      </c>
      <c r="F62" s="21">
        <f aca="true" t="shared" si="36" ref="F62:H64">+F11</f>
        <v>4201</v>
      </c>
      <c r="G62" s="21">
        <f t="shared" si="36"/>
        <v>1437</v>
      </c>
      <c r="H62" s="21">
        <f t="shared" si="36"/>
        <v>0</v>
      </c>
      <c r="I62" s="22">
        <f aca="true" t="shared" si="37" ref="I62:I74">+H62+G62+F62</f>
        <v>5638</v>
      </c>
      <c r="J62" s="21">
        <f aca="true" t="shared" si="38" ref="J62:L63">+F37</f>
        <v>21803</v>
      </c>
      <c r="K62" s="21">
        <f t="shared" si="38"/>
        <v>0</v>
      </c>
      <c r="L62" s="21">
        <f t="shared" si="38"/>
        <v>0</v>
      </c>
      <c r="M62" s="23">
        <f aca="true" t="shared" si="39" ref="M62:M74">+L62+K62+J62</f>
        <v>21803</v>
      </c>
    </row>
    <row r="63" spans="1:13" s="52" customFormat="1" ht="15.75" customHeight="1">
      <c r="A63" s="20" t="str">
        <f t="shared" si="34"/>
        <v>AXA Equitable</v>
      </c>
      <c r="B63" s="21">
        <f t="shared" si="34"/>
        <v>0</v>
      </c>
      <c r="C63" s="21">
        <f t="shared" si="34"/>
        <v>0</v>
      </c>
      <c r="D63" s="21">
        <f t="shared" si="34"/>
        <v>2591.7639270939094</v>
      </c>
      <c r="E63" s="22">
        <f>+D63+C63+B63</f>
        <v>2591.7639270939094</v>
      </c>
      <c r="F63" s="21">
        <f t="shared" si="36"/>
        <v>0</v>
      </c>
      <c r="G63" s="21">
        <f t="shared" si="36"/>
        <v>0</v>
      </c>
      <c r="H63" s="21">
        <f t="shared" si="36"/>
        <v>184.4466600199402</v>
      </c>
      <c r="I63" s="22">
        <f>+H63+G63+F63</f>
        <v>184.4466600199402</v>
      </c>
      <c r="J63" s="21">
        <f t="shared" si="38"/>
        <v>0</v>
      </c>
      <c r="K63" s="21">
        <f t="shared" si="38"/>
        <v>0</v>
      </c>
      <c r="L63" s="21">
        <f t="shared" si="38"/>
        <v>2444.666001994018</v>
      </c>
      <c r="M63" s="23">
        <f>+L63+K63+J63</f>
        <v>2444.666001994018</v>
      </c>
    </row>
    <row r="64" spans="1:13" s="52" customFormat="1" ht="15.75" customHeight="1">
      <c r="A64" s="20" t="str">
        <f t="shared" si="34"/>
        <v>Berkshire Hathaway Group (Sun)</v>
      </c>
      <c r="B64" s="21">
        <f t="shared" si="34"/>
        <v>0</v>
      </c>
      <c r="C64" s="21">
        <f t="shared" si="34"/>
        <v>0</v>
      </c>
      <c r="D64" s="21">
        <f t="shared" si="34"/>
        <v>16331</v>
      </c>
      <c r="E64" s="22">
        <f>+D64+C64+B64</f>
        <v>16331</v>
      </c>
      <c r="F64" s="21">
        <f t="shared" si="36"/>
        <v>0</v>
      </c>
      <c r="G64" s="21">
        <f t="shared" si="36"/>
        <v>0</v>
      </c>
      <c r="H64" s="21">
        <f t="shared" si="36"/>
        <v>539</v>
      </c>
      <c r="I64" s="22">
        <f>+H64+G64+F64</f>
        <v>539</v>
      </c>
      <c r="J64" s="21">
        <f>+F39</f>
        <v>0</v>
      </c>
      <c r="K64" s="21">
        <f>+G39</f>
        <v>0</v>
      </c>
      <c r="L64" s="21">
        <f>+H39</f>
        <v>15446</v>
      </c>
      <c r="M64" s="23">
        <f>+L64+K64+J64</f>
        <v>15446</v>
      </c>
    </row>
    <row r="65" spans="1:13" s="52" customFormat="1" ht="15.75" customHeight="1">
      <c r="A65" s="20" t="str">
        <f>+A40</f>
        <v>Canada Life</v>
      </c>
      <c r="B65" s="21">
        <f aca="true" t="shared" si="40" ref="A65:D67">+B40</f>
        <v>1476</v>
      </c>
      <c r="C65" s="21">
        <f t="shared" si="40"/>
        <v>0</v>
      </c>
      <c r="D65" s="21">
        <f t="shared" si="40"/>
        <v>0</v>
      </c>
      <c r="E65" s="22">
        <f t="shared" si="35"/>
        <v>1476</v>
      </c>
      <c r="F65" s="21">
        <f aca="true" t="shared" si="41" ref="F65:H67">+F14</f>
        <v>0</v>
      </c>
      <c r="G65" s="21">
        <f t="shared" si="41"/>
        <v>0</v>
      </c>
      <c r="H65" s="21">
        <f t="shared" si="41"/>
        <v>0</v>
      </c>
      <c r="I65" s="22">
        <f t="shared" si="37"/>
        <v>0</v>
      </c>
      <c r="J65" s="21">
        <f aca="true" t="shared" si="42" ref="J65:L70">+F40</f>
        <v>1390</v>
      </c>
      <c r="K65" s="21">
        <f t="shared" si="42"/>
        <v>0</v>
      </c>
      <c r="L65" s="21">
        <f t="shared" si="42"/>
        <v>0</v>
      </c>
      <c r="M65" s="23">
        <f t="shared" si="39"/>
        <v>1390</v>
      </c>
    </row>
    <row r="66" spans="1:13" s="52" customFormat="1" ht="15.75" customHeight="1">
      <c r="A66" s="20" t="str">
        <f t="shared" si="40"/>
        <v>Employers Re Corp.</v>
      </c>
      <c r="B66" s="21">
        <f t="shared" si="40"/>
        <v>60562</v>
      </c>
      <c r="C66" s="21">
        <f t="shared" si="40"/>
        <v>0</v>
      </c>
      <c r="D66" s="21">
        <f t="shared" si="40"/>
        <v>0</v>
      </c>
      <c r="E66" s="22">
        <f t="shared" si="35"/>
        <v>60562</v>
      </c>
      <c r="F66" s="92">
        <f t="shared" si="41"/>
        <v>0</v>
      </c>
      <c r="G66" s="92">
        <f t="shared" si="41"/>
        <v>0</v>
      </c>
      <c r="H66" s="92">
        <f t="shared" si="41"/>
        <v>0</v>
      </c>
      <c r="I66" s="93">
        <f t="shared" si="37"/>
        <v>0</v>
      </c>
      <c r="J66" s="92">
        <f t="shared" si="42"/>
        <v>56926</v>
      </c>
      <c r="K66" s="92">
        <f t="shared" si="42"/>
        <v>0</v>
      </c>
      <c r="L66" s="92">
        <f t="shared" si="42"/>
        <v>0</v>
      </c>
      <c r="M66" s="23">
        <f t="shared" si="39"/>
        <v>56926</v>
      </c>
    </row>
    <row r="67" spans="1:13" s="52" customFormat="1" ht="15.75" customHeight="1">
      <c r="A67" s="20" t="str">
        <f t="shared" si="40"/>
        <v>General Re Life</v>
      </c>
      <c r="B67" s="21">
        <f t="shared" si="40"/>
        <v>203</v>
      </c>
      <c r="C67" s="21">
        <f t="shared" si="40"/>
        <v>0</v>
      </c>
      <c r="D67" s="21">
        <f t="shared" si="40"/>
        <v>0</v>
      </c>
      <c r="E67" s="22">
        <f t="shared" si="35"/>
        <v>203</v>
      </c>
      <c r="F67" s="21">
        <f t="shared" si="41"/>
        <v>0</v>
      </c>
      <c r="G67" s="21">
        <f t="shared" si="41"/>
        <v>0</v>
      </c>
      <c r="H67" s="21">
        <f t="shared" si="41"/>
        <v>0</v>
      </c>
      <c r="I67" s="22">
        <f t="shared" si="37"/>
        <v>0</v>
      </c>
      <c r="J67" s="21">
        <f t="shared" si="42"/>
        <v>161</v>
      </c>
      <c r="K67" s="21">
        <f t="shared" si="42"/>
        <v>0</v>
      </c>
      <c r="L67" s="21">
        <f t="shared" si="42"/>
        <v>0</v>
      </c>
      <c r="M67" s="23">
        <f t="shared" si="39"/>
        <v>161</v>
      </c>
    </row>
    <row r="68" spans="1:13" s="52" customFormat="1" ht="15.75" customHeight="1">
      <c r="A68" s="20" t="str">
        <f aca="true" t="shared" si="43" ref="A68:D71">+A43</f>
        <v>Manufacturers Life</v>
      </c>
      <c r="B68" s="21">
        <f t="shared" si="43"/>
        <v>0</v>
      </c>
      <c r="C68" s="21">
        <f t="shared" si="43"/>
        <v>0</v>
      </c>
      <c r="D68" s="21">
        <f t="shared" si="43"/>
        <v>9798.613499826974</v>
      </c>
      <c r="E68" s="22">
        <f t="shared" si="35"/>
        <v>9798.613499826974</v>
      </c>
      <c r="F68" s="21">
        <f aca="true" t="shared" si="44" ref="F68:H71">+F17</f>
        <v>0</v>
      </c>
      <c r="G68" s="21">
        <f t="shared" si="44"/>
        <v>0</v>
      </c>
      <c r="H68" s="21">
        <f t="shared" si="44"/>
        <v>588.2352941176471</v>
      </c>
      <c r="I68" s="22">
        <f t="shared" si="37"/>
        <v>588.2352941176471</v>
      </c>
      <c r="J68" s="21">
        <f t="shared" si="42"/>
        <v>0</v>
      </c>
      <c r="K68" s="21">
        <f t="shared" si="42"/>
        <v>0</v>
      </c>
      <c r="L68" s="21">
        <f t="shared" si="42"/>
        <v>9494.516450648056</v>
      </c>
      <c r="M68" s="23">
        <f t="shared" si="39"/>
        <v>9494.516450648056</v>
      </c>
    </row>
    <row r="69" spans="1:13" s="52" customFormat="1" ht="15.75" customHeight="1">
      <c r="A69" s="20" t="str">
        <f t="shared" si="43"/>
        <v>Munich Re (Canada)</v>
      </c>
      <c r="B69" s="21">
        <f t="shared" si="43"/>
        <v>408485</v>
      </c>
      <c r="C69" s="21">
        <f t="shared" si="43"/>
        <v>0</v>
      </c>
      <c r="D69" s="21">
        <f t="shared" si="43"/>
        <v>0</v>
      </c>
      <c r="E69" s="22">
        <f t="shared" si="35"/>
        <v>408485</v>
      </c>
      <c r="F69" s="21">
        <f t="shared" si="44"/>
        <v>48324</v>
      </c>
      <c r="G69" s="21">
        <f t="shared" si="44"/>
        <v>0</v>
      </c>
      <c r="H69" s="21">
        <f t="shared" si="44"/>
        <v>0</v>
      </c>
      <c r="I69" s="22">
        <f t="shared" si="37"/>
        <v>48324</v>
      </c>
      <c r="J69" s="21">
        <f t="shared" si="42"/>
        <v>432593</v>
      </c>
      <c r="K69" s="21">
        <f t="shared" si="42"/>
        <v>0</v>
      </c>
      <c r="L69" s="21">
        <f t="shared" si="42"/>
        <v>0</v>
      </c>
      <c r="M69" s="23">
        <f t="shared" si="39"/>
        <v>432593</v>
      </c>
    </row>
    <row r="70" spans="1:13" s="52" customFormat="1" ht="15.75" customHeight="1">
      <c r="A70" s="20" t="str">
        <f t="shared" si="43"/>
        <v>Optimum Re (Canada)</v>
      </c>
      <c r="B70" s="21">
        <f t="shared" si="43"/>
        <v>30526</v>
      </c>
      <c r="C70" s="21">
        <f t="shared" si="43"/>
        <v>371</v>
      </c>
      <c r="D70" s="21">
        <f t="shared" si="43"/>
        <v>0</v>
      </c>
      <c r="E70" s="22">
        <f t="shared" si="35"/>
        <v>30897</v>
      </c>
      <c r="F70" s="21">
        <f t="shared" si="44"/>
        <v>4903</v>
      </c>
      <c r="G70" s="21">
        <f t="shared" si="44"/>
        <v>0</v>
      </c>
      <c r="H70" s="21">
        <f t="shared" si="44"/>
        <v>0</v>
      </c>
      <c r="I70" s="22">
        <f t="shared" si="37"/>
        <v>4903</v>
      </c>
      <c r="J70" s="21">
        <f t="shared" si="42"/>
        <v>33285</v>
      </c>
      <c r="K70" s="21">
        <f t="shared" si="42"/>
        <v>397</v>
      </c>
      <c r="L70" s="21">
        <f t="shared" si="42"/>
        <v>0</v>
      </c>
      <c r="M70" s="23">
        <f t="shared" si="39"/>
        <v>33682</v>
      </c>
    </row>
    <row r="71" spans="1:13" s="52" customFormat="1" ht="15.75" customHeight="1">
      <c r="A71" s="20" t="str">
        <f t="shared" si="43"/>
        <v>Pacific Life</v>
      </c>
      <c r="B71" s="21">
        <f t="shared" si="43"/>
        <v>0</v>
      </c>
      <c r="C71" s="21">
        <f t="shared" si="43"/>
        <v>0</v>
      </c>
      <c r="D71" s="21">
        <f t="shared" si="43"/>
        <v>219.2711261494847</v>
      </c>
      <c r="E71" s="22">
        <f>+D71+C71+B71</f>
        <v>219.2711261494847</v>
      </c>
      <c r="F71" s="21">
        <f t="shared" si="44"/>
        <v>0</v>
      </c>
      <c r="G71" s="21">
        <f t="shared" si="44"/>
        <v>0</v>
      </c>
      <c r="H71" s="21">
        <f t="shared" si="44"/>
        <v>68.7936191425723</v>
      </c>
      <c r="I71" s="22">
        <f>+H71+G71+F71</f>
        <v>68.7936191425723</v>
      </c>
      <c r="J71" s="21">
        <f aca="true" t="shared" si="45" ref="J71:L74">+F46</f>
        <v>0</v>
      </c>
      <c r="K71" s="21">
        <f t="shared" si="45"/>
        <v>0</v>
      </c>
      <c r="L71" s="21">
        <f t="shared" si="45"/>
        <v>274.1774675972084</v>
      </c>
      <c r="M71" s="23">
        <f>+L71+K71+J71</f>
        <v>274.1774675972084</v>
      </c>
    </row>
    <row r="72" spans="1:13" s="52" customFormat="1" ht="15.75" customHeight="1">
      <c r="A72" s="20" t="str">
        <f aca="true" t="shared" si="46" ref="A72:D74">+A47</f>
        <v>RGA Re (Canada)</v>
      </c>
      <c r="B72" s="21">
        <f t="shared" si="46"/>
        <v>281532</v>
      </c>
      <c r="C72" s="21">
        <f t="shared" si="46"/>
        <v>0</v>
      </c>
      <c r="D72" s="21">
        <f t="shared" si="46"/>
        <v>3097</v>
      </c>
      <c r="E72" s="22">
        <f t="shared" si="35"/>
        <v>284629</v>
      </c>
      <c r="F72" s="21">
        <f aca="true" t="shared" si="47" ref="F72:H74">+F21</f>
        <v>52623</v>
      </c>
      <c r="G72" s="21">
        <f t="shared" si="47"/>
        <v>0</v>
      </c>
      <c r="H72" s="21">
        <f t="shared" si="47"/>
        <v>0</v>
      </c>
      <c r="I72" s="22">
        <f t="shared" si="37"/>
        <v>52623</v>
      </c>
      <c r="J72" s="21">
        <f t="shared" si="45"/>
        <v>313908</v>
      </c>
      <c r="K72" s="21">
        <f t="shared" si="45"/>
        <v>0</v>
      </c>
      <c r="L72" s="21">
        <f t="shared" si="45"/>
        <v>2984</v>
      </c>
      <c r="M72" s="23">
        <f t="shared" si="39"/>
        <v>316892</v>
      </c>
    </row>
    <row r="73" spans="1:13" s="52" customFormat="1" ht="15.75" customHeight="1">
      <c r="A73" s="20" t="str">
        <f t="shared" si="46"/>
        <v>SCOR Global Life (Canada)</v>
      </c>
      <c r="B73" s="21">
        <f t="shared" si="46"/>
        <v>22723</v>
      </c>
      <c r="C73" s="21">
        <f t="shared" si="46"/>
        <v>0</v>
      </c>
      <c r="D73" s="21">
        <f t="shared" si="46"/>
        <v>0</v>
      </c>
      <c r="E73" s="21">
        <f>+E48</f>
        <v>22723</v>
      </c>
      <c r="F73" s="28">
        <f t="shared" si="47"/>
        <v>7773</v>
      </c>
      <c r="G73" s="21">
        <f t="shared" si="47"/>
        <v>0</v>
      </c>
      <c r="H73" s="21">
        <f t="shared" si="47"/>
        <v>0</v>
      </c>
      <c r="I73" s="22">
        <f t="shared" si="37"/>
        <v>7773</v>
      </c>
      <c r="J73" s="21">
        <f t="shared" si="45"/>
        <v>29721</v>
      </c>
      <c r="K73" s="21">
        <f t="shared" si="45"/>
        <v>0</v>
      </c>
      <c r="L73" s="21">
        <f t="shared" si="45"/>
        <v>0</v>
      </c>
      <c r="M73" s="23">
        <f t="shared" si="39"/>
        <v>29721</v>
      </c>
    </row>
    <row r="74" spans="1:13" s="52" customFormat="1" ht="15.75" customHeight="1" thickBot="1">
      <c r="A74" s="20" t="str">
        <f t="shared" si="46"/>
        <v>Swiss Re </v>
      </c>
      <c r="B74" s="21">
        <f t="shared" si="46"/>
        <v>342398</v>
      </c>
      <c r="C74" s="21">
        <f t="shared" si="46"/>
        <v>0</v>
      </c>
      <c r="D74" s="21">
        <f t="shared" si="46"/>
        <v>0</v>
      </c>
      <c r="E74" s="22">
        <f t="shared" si="35"/>
        <v>342398</v>
      </c>
      <c r="F74" s="21">
        <f t="shared" si="47"/>
        <v>35208</v>
      </c>
      <c r="G74" s="21">
        <f t="shared" si="47"/>
        <v>0</v>
      </c>
      <c r="H74" s="21">
        <f t="shared" si="47"/>
        <v>0</v>
      </c>
      <c r="I74" s="22">
        <f t="shared" si="37"/>
        <v>35208</v>
      </c>
      <c r="J74" s="21">
        <f t="shared" si="45"/>
        <v>353227</v>
      </c>
      <c r="K74" s="21">
        <f t="shared" si="45"/>
        <v>0</v>
      </c>
      <c r="L74" s="21">
        <f t="shared" si="45"/>
        <v>0</v>
      </c>
      <c r="M74" s="23">
        <f t="shared" si="39"/>
        <v>353227</v>
      </c>
    </row>
    <row r="75" spans="1:13" ht="15.75" customHeight="1" thickBot="1">
      <c r="A75" s="6" t="s">
        <v>14</v>
      </c>
      <c r="B75" s="7">
        <f aca="true" t="shared" si="48" ref="B75:M75">SUM(B62:B74)</f>
        <v>1165863</v>
      </c>
      <c r="C75" s="7">
        <f t="shared" si="48"/>
        <v>371</v>
      </c>
      <c r="D75" s="7">
        <f t="shared" si="48"/>
        <v>32037.64855307037</v>
      </c>
      <c r="E75" s="8">
        <f t="shared" si="48"/>
        <v>1198271.6485530704</v>
      </c>
      <c r="F75" s="7">
        <f t="shared" si="48"/>
        <v>153032</v>
      </c>
      <c r="G75" s="7">
        <f t="shared" si="48"/>
        <v>1437</v>
      </c>
      <c r="H75" s="7">
        <f t="shared" si="48"/>
        <v>1380.4755732801593</v>
      </c>
      <c r="I75" s="7">
        <f t="shared" si="48"/>
        <v>155849.47557328016</v>
      </c>
      <c r="J75" s="14">
        <f t="shared" si="48"/>
        <v>1243014</v>
      </c>
      <c r="K75" s="7">
        <f t="shared" si="48"/>
        <v>397</v>
      </c>
      <c r="L75" s="7">
        <f t="shared" si="48"/>
        <v>30643.359920239283</v>
      </c>
      <c r="M75" s="15">
        <f t="shared" si="48"/>
        <v>1274054.3599202393</v>
      </c>
    </row>
    <row r="76" spans="1:21" ht="15.75" customHeight="1">
      <c r="A76" s="2" t="s">
        <v>22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5"/>
      <c r="R76" s="5"/>
      <c r="S76" s="5"/>
      <c r="T76" s="5"/>
      <c r="U76" s="5"/>
    </row>
    <row r="77" spans="1:21" ht="15.75" customHeight="1">
      <c r="A77" s="2" t="str">
        <f>+A52</f>
        <v>Canadian Exchange Rate Used: 2009 = 0.962279 and 2010 = 1.003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</sheetData>
  <sheetProtection/>
  <mergeCells count="2">
    <mergeCell ref="J7:M7"/>
    <mergeCell ref="J33:M33"/>
  </mergeCells>
  <printOptions/>
  <pageMargins left="0.75" right="0.75" top="1" bottom="1" header="0.5" footer="0.5"/>
  <pageSetup fitToHeight="3" horizontalDpi="600" verticalDpi="600" orientation="landscape" scale="53" r:id="rId1"/>
  <rowBreaks count="1" manualBreakCount="1">
    <brk id="53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zoomScalePageLayoutView="0" workbookViewId="0" topLeftCell="A22">
      <selection activeCell="G15" sqref="G15"/>
    </sheetView>
  </sheetViews>
  <sheetFormatPr defaultColWidth="9.140625" defaultRowHeight="15.75" customHeight="1"/>
  <cols>
    <col min="1" max="1" width="33.140625" style="0" customWidth="1"/>
    <col min="2" max="2" width="11.28125" style="0" bestFit="1" customWidth="1"/>
    <col min="3" max="3" width="9.7109375" style="0" customWidth="1"/>
    <col min="5" max="5" width="10.140625" style="0" customWidth="1"/>
    <col min="6" max="6" width="9.7109375" style="0" customWidth="1"/>
    <col min="7" max="7" width="10.00390625" style="0" customWidth="1"/>
    <col min="8" max="8" width="12.28125" style="0" customWidth="1"/>
    <col min="9" max="9" width="9.8515625" style="0" customWidth="1"/>
    <col min="10" max="10" width="12.28125" style="0" customWidth="1"/>
    <col min="12" max="12" width="10.7109375" style="0" customWidth="1"/>
    <col min="15" max="15" width="9.8515625" style="0" customWidth="1"/>
    <col min="21" max="21" width="11.28125" style="0" customWidth="1"/>
    <col min="22" max="23" width="9.7109375" style="0" bestFit="1" customWidth="1"/>
  </cols>
  <sheetData>
    <row r="1" spans="1:23" ht="15.75" customHeight="1">
      <c r="A1" s="1" t="s">
        <v>17</v>
      </c>
      <c r="B1" s="51">
        <f>+canord!B28</f>
        <v>40639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customHeight="1">
      <c r="A3" s="1"/>
      <c r="B3" s="2" t="s">
        <v>77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 thickBot="1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18" ht="15.75" customHeight="1">
      <c r="A5" s="30" t="s">
        <v>22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74"/>
    </row>
    <row r="6" spans="1:18" ht="15.75" customHeight="1">
      <c r="A6" s="37"/>
      <c r="B6" s="34"/>
      <c r="C6" s="34"/>
      <c r="D6" s="34" t="s">
        <v>76</v>
      </c>
      <c r="E6" s="34"/>
      <c r="F6" s="34"/>
      <c r="G6" s="34"/>
      <c r="H6" s="34"/>
      <c r="I6" s="34"/>
      <c r="J6" s="35"/>
      <c r="K6" s="34"/>
      <c r="L6" s="34" t="s">
        <v>47</v>
      </c>
      <c r="M6" s="34"/>
      <c r="N6" s="34"/>
      <c r="O6" s="34"/>
      <c r="P6" s="34"/>
      <c r="Q6" s="34"/>
      <c r="R6" s="49"/>
    </row>
    <row r="7" spans="1:18" ht="15.75" customHeight="1">
      <c r="A7" s="37"/>
      <c r="B7" s="34"/>
      <c r="C7" s="34">
        <v>2009</v>
      </c>
      <c r="D7" s="34"/>
      <c r="E7" s="38"/>
      <c r="F7" s="34"/>
      <c r="G7" s="34">
        <v>2010</v>
      </c>
      <c r="H7" s="34"/>
      <c r="I7" s="34"/>
      <c r="J7" s="39" t="s">
        <v>7</v>
      </c>
      <c r="K7" s="34"/>
      <c r="L7" s="34">
        <f>+C7</f>
        <v>2009</v>
      </c>
      <c r="M7" s="34"/>
      <c r="N7" s="38"/>
      <c r="O7" s="34"/>
      <c r="P7" s="34">
        <f>+G7</f>
        <v>2010</v>
      </c>
      <c r="Q7" s="34"/>
      <c r="R7" s="49"/>
    </row>
    <row r="8" spans="1:18" ht="15.75" customHeight="1" thickBot="1">
      <c r="A8" s="40" t="s">
        <v>2</v>
      </c>
      <c r="B8" s="43" t="s">
        <v>64</v>
      </c>
      <c r="C8" s="43" t="s">
        <v>63</v>
      </c>
      <c r="D8" s="43" t="s">
        <v>42</v>
      </c>
      <c r="E8" s="44" t="s">
        <v>6</v>
      </c>
      <c r="F8" s="43" t="s">
        <v>64</v>
      </c>
      <c r="G8" s="43" t="s">
        <v>63</v>
      </c>
      <c r="H8" s="43" t="s">
        <v>42</v>
      </c>
      <c r="I8" s="43" t="s">
        <v>6</v>
      </c>
      <c r="J8" s="45" t="s">
        <v>8</v>
      </c>
      <c r="K8" s="43" t="s">
        <v>64</v>
      </c>
      <c r="L8" s="43" t="s">
        <v>63</v>
      </c>
      <c r="M8" s="43" t="s">
        <v>42</v>
      </c>
      <c r="N8" s="44" t="s">
        <v>6</v>
      </c>
      <c r="O8" s="43" t="s">
        <v>64</v>
      </c>
      <c r="P8" s="43" t="s">
        <v>63</v>
      </c>
      <c r="Q8" s="43" t="s">
        <v>42</v>
      </c>
      <c r="R8" s="50" t="s">
        <v>6</v>
      </c>
    </row>
    <row r="9" spans="1:18" ht="15.75" customHeight="1" thickTop="1">
      <c r="A9" s="20"/>
      <c r="B9" s="53"/>
      <c r="C9" s="53"/>
      <c r="D9" s="53"/>
      <c r="E9" s="53"/>
      <c r="F9" s="81"/>
      <c r="G9" s="53"/>
      <c r="H9" s="53"/>
      <c r="I9" s="53"/>
      <c r="J9" s="62"/>
      <c r="K9" s="53"/>
      <c r="L9" s="53"/>
      <c r="M9" s="53"/>
      <c r="N9" s="54"/>
      <c r="O9" s="53"/>
      <c r="P9" s="53"/>
      <c r="Q9" s="53"/>
      <c r="R9" s="65"/>
    </row>
    <row r="10" spans="1:18" ht="15.75" customHeight="1">
      <c r="A10" s="20" t="s">
        <v>68</v>
      </c>
      <c r="B10" s="91">
        <v>0</v>
      </c>
      <c r="C10" s="91">
        <v>0</v>
      </c>
      <c r="D10" s="91">
        <v>0</v>
      </c>
      <c r="E10" s="21">
        <f>+C10+B10+D10</f>
        <v>0</v>
      </c>
      <c r="F10" s="90">
        <v>0</v>
      </c>
      <c r="G10" s="91">
        <v>0</v>
      </c>
      <c r="H10" s="91">
        <v>0</v>
      </c>
      <c r="I10" s="21">
        <f>+G10+F10+H10</f>
        <v>0</v>
      </c>
      <c r="J10" s="24">
        <f aca="true" t="shared" si="0" ref="J10:J15">IF(+E10&gt;0,(+I10-E10)/E10,0)</f>
        <v>0</v>
      </c>
      <c r="K10" s="25">
        <f>IF(B$23&gt;0,B10/B$23,0)</f>
        <v>0</v>
      </c>
      <c r="L10" s="25">
        <f>IF(C$23&gt;0,C10/C$23,0)</f>
        <v>0</v>
      </c>
      <c r="M10" s="25">
        <f>+D10/$D$23</f>
        <v>0</v>
      </c>
      <c r="N10" s="26">
        <f>+E10/$E$23</f>
        <v>0</v>
      </c>
      <c r="O10" s="25">
        <f>+F10/$F$23</f>
        <v>0</v>
      </c>
      <c r="P10" s="25">
        <f>IF(G$23&gt;0,G10/G$23,0)</f>
        <v>0</v>
      </c>
      <c r="Q10" s="25">
        <f>+H10/$H$23</f>
        <v>0</v>
      </c>
      <c r="R10" s="29">
        <f>+I10/$I$23</f>
        <v>0</v>
      </c>
    </row>
    <row r="11" spans="1:23" s="52" customFormat="1" ht="15.75" customHeight="1">
      <c r="A11" s="20" t="s">
        <v>31</v>
      </c>
      <c r="B11" s="96" t="s">
        <v>73</v>
      </c>
      <c r="C11" s="96" t="s">
        <v>73</v>
      </c>
      <c r="D11" s="96" t="s">
        <v>73</v>
      </c>
      <c r="E11" s="92" t="s">
        <v>73</v>
      </c>
      <c r="F11" s="97" t="s">
        <v>73</v>
      </c>
      <c r="G11" s="96" t="s">
        <v>73</v>
      </c>
      <c r="H11" s="96" t="s">
        <v>73</v>
      </c>
      <c r="I11" s="92" t="s">
        <v>73</v>
      </c>
      <c r="J11" s="24">
        <v>0</v>
      </c>
      <c r="K11" s="25">
        <v>0</v>
      </c>
      <c r="L11" s="25">
        <v>0</v>
      </c>
      <c r="M11" s="25">
        <v>0</v>
      </c>
      <c r="N11" s="26">
        <v>0</v>
      </c>
      <c r="O11" s="25">
        <v>0</v>
      </c>
      <c r="P11" s="25">
        <v>0</v>
      </c>
      <c r="Q11" s="25">
        <v>0</v>
      </c>
      <c r="R11" s="29">
        <v>0</v>
      </c>
      <c r="S11"/>
      <c r="T11"/>
      <c r="U11"/>
      <c r="V11"/>
      <c r="W11"/>
    </row>
    <row r="12" spans="1:23" s="52" customFormat="1" ht="15.75" customHeight="1">
      <c r="A12" s="20" t="s">
        <v>50</v>
      </c>
      <c r="B12" s="91">
        <v>0</v>
      </c>
      <c r="C12" s="91">
        <v>0</v>
      </c>
      <c r="D12" s="91">
        <v>0</v>
      </c>
      <c r="E12" s="21">
        <f aca="true" t="shared" si="1" ref="E12:E22">+C12+B12+D12</f>
        <v>0</v>
      </c>
      <c r="F12" s="90">
        <v>0</v>
      </c>
      <c r="G12" s="91">
        <v>0</v>
      </c>
      <c r="H12" s="91">
        <v>0</v>
      </c>
      <c r="I12" s="21">
        <f aca="true" t="shared" si="2" ref="I12:I22">+G12+F12+H12</f>
        <v>0</v>
      </c>
      <c r="J12" s="24">
        <f t="shared" si="0"/>
        <v>0</v>
      </c>
      <c r="K12" s="25">
        <f aca="true" t="shared" si="3" ref="K12:K22">IF(B$23&gt;0,B12/B$23,0)</f>
        <v>0</v>
      </c>
      <c r="L12" s="25">
        <f aca="true" t="shared" si="4" ref="L12:L22">IF(C$23&gt;0,C12/C$23,0)</f>
        <v>0</v>
      </c>
      <c r="M12" s="25">
        <f aca="true" t="shared" si="5" ref="M12:M22">+D12/$D$23</f>
        <v>0</v>
      </c>
      <c r="N12" s="26">
        <f aca="true" t="shared" si="6" ref="N12:N22">+E12/$E$23</f>
        <v>0</v>
      </c>
      <c r="O12" s="25">
        <f aca="true" t="shared" si="7" ref="O12:O22">+F12/$F$23</f>
        <v>0</v>
      </c>
      <c r="P12" s="25">
        <f aca="true" t="shared" si="8" ref="P12:P22">IF(G$23&gt;0,G12/G$23,0)</f>
        <v>0</v>
      </c>
      <c r="Q12" s="25">
        <f aca="true" t="shared" si="9" ref="Q12:Q22">+H12/$H$23</f>
        <v>0</v>
      </c>
      <c r="R12" s="29">
        <f aca="true" t="shared" si="10" ref="R12:R22">+I12/$I$23</f>
        <v>0</v>
      </c>
      <c r="S12"/>
      <c r="T12"/>
      <c r="U12"/>
      <c r="V12"/>
      <c r="W12"/>
    </row>
    <row r="13" spans="1:23" s="52" customFormat="1" ht="15.75" customHeight="1">
      <c r="A13" s="20" t="s">
        <v>36</v>
      </c>
      <c r="B13" s="96" t="s">
        <v>73</v>
      </c>
      <c r="C13" s="96" t="s">
        <v>73</v>
      </c>
      <c r="D13" s="96" t="s">
        <v>73</v>
      </c>
      <c r="E13" s="92" t="s">
        <v>73</v>
      </c>
      <c r="F13" s="97" t="s">
        <v>73</v>
      </c>
      <c r="G13" s="96" t="s">
        <v>73</v>
      </c>
      <c r="H13" s="96" t="s">
        <v>73</v>
      </c>
      <c r="I13" s="92" t="s">
        <v>73</v>
      </c>
      <c r="J13" s="24">
        <v>0</v>
      </c>
      <c r="K13" s="25">
        <v>0</v>
      </c>
      <c r="L13" s="25">
        <v>0</v>
      </c>
      <c r="M13" s="25">
        <v>0</v>
      </c>
      <c r="N13" s="26">
        <v>0</v>
      </c>
      <c r="O13" s="25">
        <v>0</v>
      </c>
      <c r="P13" s="25">
        <v>0</v>
      </c>
      <c r="Q13" s="25">
        <v>0</v>
      </c>
      <c r="R13" s="29">
        <v>0</v>
      </c>
      <c r="S13"/>
      <c r="T13"/>
      <c r="U13"/>
      <c r="V13"/>
      <c r="W13"/>
    </row>
    <row r="14" spans="1:23" s="52" customFormat="1" ht="15.75" customHeight="1">
      <c r="A14" s="20" t="s">
        <v>65</v>
      </c>
      <c r="B14" s="91">
        <v>2149</v>
      </c>
      <c r="C14" s="91">
        <v>5781</v>
      </c>
      <c r="D14" s="91">
        <v>0</v>
      </c>
      <c r="E14" s="21">
        <f t="shared" si="1"/>
        <v>7930</v>
      </c>
      <c r="F14" s="90">
        <v>2158</v>
      </c>
      <c r="G14" s="91">
        <v>6352</v>
      </c>
      <c r="H14" s="91">
        <v>0</v>
      </c>
      <c r="I14" s="21">
        <f t="shared" si="2"/>
        <v>8510</v>
      </c>
      <c r="J14" s="24">
        <f t="shared" si="0"/>
        <v>0.07313997477931904</v>
      </c>
      <c r="K14" s="25">
        <f t="shared" si="3"/>
        <v>0.03534074463886331</v>
      </c>
      <c r="L14" s="25">
        <f t="shared" si="4"/>
        <v>1</v>
      </c>
      <c r="M14" s="25">
        <f t="shared" si="5"/>
        <v>0</v>
      </c>
      <c r="N14" s="26">
        <f t="shared" si="6"/>
        <v>0.11840592477565585</v>
      </c>
      <c r="O14" s="25">
        <f t="shared" si="7"/>
        <v>0.014843244879149299</v>
      </c>
      <c r="P14" s="25">
        <f t="shared" si="8"/>
        <v>1</v>
      </c>
      <c r="Q14" s="25">
        <f t="shared" si="9"/>
        <v>0</v>
      </c>
      <c r="R14" s="29">
        <f t="shared" si="10"/>
        <v>0.05605912887670944</v>
      </c>
      <c r="S14"/>
      <c r="T14"/>
      <c r="U14"/>
      <c r="V14"/>
      <c r="W14"/>
    </row>
    <row r="15" spans="1:23" s="52" customFormat="1" ht="15.75" customHeight="1">
      <c r="A15" s="20" t="s">
        <v>44</v>
      </c>
      <c r="B15" s="91">
        <v>9093</v>
      </c>
      <c r="C15" s="91">
        <v>0</v>
      </c>
      <c r="D15" s="91">
        <v>0</v>
      </c>
      <c r="E15" s="21">
        <f>+C15+B15+D15</f>
        <v>9093</v>
      </c>
      <c r="F15" s="90">
        <v>6487</v>
      </c>
      <c r="G15" s="91">
        <v>0</v>
      </c>
      <c r="H15" s="91">
        <v>0</v>
      </c>
      <c r="I15" s="21">
        <f>+G15+F15+H15</f>
        <v>6487</v>
      </c>
      <c r="J15" s="24">
        <f t="shared" si="0"/>
        <v>-0.28659408336082703</v>
      </c>
      <c r="K15" s="25">
        <f t="shared" si="3"/>
        <v>0.14953624523089068</v>
      </c>
      <c r="L15" s="25">
        <f t="shared" si="4"/>
        <v>0</v>
      </c>
      <c r="M15" s="25">
        <f t="shared" si="5"/>
        <v>0</v>
      </c>
      <c r="N15" s="26">
        <f t="shared" si="6"/>
        <v>0.13577113165006793</v>
      </c>
      <c r="O15" s="25">
        <f t="shared" si="7"/>
        <v>0.0446191517752741</v>
      </c>
      <c r="P15" s="25">
        <f t="shared" si="8"/>
        <v>0</v>
      </c>
      <c r="Q15" s="25">
        <f t="shared" si="9"/>
        <v>0</v>
      </c>
      <c r="R15" s="29">
        <f t="shared" si="10"/>
        <v>0.04273273431530131</v>
      </c>
      <c r="S15"/>
      <c r="T15"/>
      <c r="U15"/>
      <c r="V15"/>
      <c r="W15"/>
    </row>
    <row r="16" spans="1:23" s="52" customFormat="1" ht="15.75" customHeight="1">
      <c r="A16" s="20" t="s">
        <v>66</v>
      </c>
      <c r="B16" s="91">
        <v>0</v>
      </c>
      <c r="C16" s="91">
        <v>0</v>
      </c>
      <c r="D16" s="91">
        <v>0</v>
      </c>
      <c r="E16" s="21">
        <f>+C16+B16+D16</f>
        <v>0</v>
      </c>
      <c r="F16" s="90">
        <v>0</v>
      </c>
      <c r="G16" s="91">
        <v>0</v>
      </c>
      <c r="H16" s="91">
        <v>0</v>
      </c>
      <c r="I16" s="21">
        <f>+G16+F16+H16</f>
        <v>0</v>
      </c>
      <c r="J16" s="24">
        <f>IF(+E16&gt;0,(+I16-E16)/E16,0)</f>
        <v>0</v>
      </c>
      <c r="K16" s="25">
        <f t="shared" si="3"/>
        <v>0</v>
      </c>
      <c r="L16" s="25">
        <f t="shared" si="4"/>
        <v>0</v>
      </c>
      <c r="M16" s="25">
        <f t="shared" si="5"/>
        <v>0</v>
      </c>
      <c r="N16" s="26">
        <f t="shared" si="6"/>
        <v>0</v>
      </c>
      <c r="O16" s="25">
        <f t="shared" si="7"/>
        <v>0</v>
      </c>
      <c r="P16" s="25">
        <f t="shared" si="8"/>
        <v>0</v>
      </c>
      <c r="Q16" s="25">
        <f t="shared" si="9"/>
        <v>0</v>
      </c>
      <c r="R16" s="29">
        <f t="shared" si="10"/>
        <v>0</v>
      </c>
      <c r="S16"/>
      <c r="T16"/>
      <c r="U16"/>
      <c r="V16"/>
      <c r="W16"/>
    </row>
    <row r="17" spans="1:23" s="52" customFormat="1" ht="15.75" customHeight="1">
      <c r="A17" s="20" t="s">
        <v>11</v>
      </c>
      <c r="B17" s="91">
        <v>0</v>
      </c>
      <c r="C17" s="91">
        <v>0</v>
      </c>
      <c r="D17" s="91">
        <v>384</v>
      </c>
      <c r="E17" s="21">
        <f t="shared" si="1"/>
        <v>384</v>
      </c>
      <c r="F17" s="90">
        <v>0</v>
      </c>
      <c r="G17" s="91">
        <v>0</v>
      </c>
      <c r="H17" s="91">
        <v>66</v>
      </c>
      <c r="I17" s="21">
        <f t="shared" si="2"/>
        <v>66</v>
      </c>
      <c r="J17" s="24">
        <f aca="true" t="shared" si="11" ref="J17:J22">IF(+E17&gt;0,(+I17-E17)/E17,0)</f>
        <v>-0.828125</v>
      </c>
      <c r="K17" s="25">
        <f t="shared" si="3"/>
        <v>0</v>
      </c>
      <c r="L17" s="25">
        <f t="shared" si="4"/>
        <v>0</v>
      </c>
      <c r="M17" s="25">
        <f t="shared" si="5"/>
        <v>1</v>
      </c>
      <c r="N17" s="26">
        <f t="shared" si="6"/>
        <v>0.0057336538605109524</v>
      </c>
      <c r="O17" s="25">
        <f t="shared" si="7"/>
        <v>0</v>
      </c>
      <c r="P17" s="25">
        <f t="shared" si="8"/>
        <v>0</v>
      </c>
      <c r="Q17" s="25">
        <f t="shared" si="9"/>
        <v>1</v>
      </c>
      <c r="R17" s="29">
        <f t="shared" si="10"/>
        <v>0.00043477115227530237</v>
      </c>
      <c r="S17"/>
      <c r="T17"/>
      <c r="U17"/>
      <c r="V17"/>
      <c r="W17"/>
    </row>
    <row r="18" spans="1:23" s="52" customFormat="1" ht="15.75" customHeight="1">
      <c r="A18" s="20" t="s">
        <v>60</v>
      </c>
      <c r="B18" s="91">
        <v>6396</v>
      </c>
      <c r="C18" s="91">
        <v>0</v>
      </c>
      <c r="D18" s="91">
        <v>0</v>
      </c>
      <c r="E18" s="21">
        <f t="shared" si="1"/>
        <v>6396</v>
      </c>
      <c r="F18" s="90">
        <v>13719</v>
      </c>
      <c r="G18" s="91">
        <v>0</v>
      </c>
      <c r="H18" s="91">
        <v>0</v>
      </c>
      <c r="I18" s="21">
        <f t="shared" si="2"/>
        <v>13719</v>
      </c>
      <c r="J18" s="24">
        <f t="shared" si="11"/>
        <v>1.1449343339587241</v>
      </c>
      <c r="K18" s="25">
        <f t="shared" si="3"/>
        <v>0.10518352848309433</v>
      </c>
      <c r="L18" s="25">
        <f t="shared" si="4"/>
        <v>0</v>
      </c>
      <c r="M18" s="25">
        <f t="shared" si="5"/>
        <v>0</v>
      </c>
      <c r="N18" s="26">
        <f t="shared" si="6"/>
        <v>0.09550117211413554</v>
      </c>
      <c r="O18" s="25">
        <f t="shared" si="7"/>
        <v>0.09436259337212662</v>
      </c>
      <c r="P18" s="25">
        <f t="shared" si="8"/>
        <v>0</v>
      </c>
      <c r="Q18" s="25">
        <f t="shared" si="9"/>
        <v>0</v>
      </c>
      <c r="R18" s="29">
        <f t="shared" si="10"/>
        <v>0.09037311269795262</v>
      </c>
      <c r="S18"/>
      <c r="T18"/>
      <c r="U18"/>
      <c r="V18"/>
      <c r="W18"/>
    </row>
    <row r="19" spans="1:23" s="52" customFormat="1" ht="15.75" customHeight="1">
      <c r="A19" s="20" t="s">
        <v>12</v>
      </c>
      <c r="B19" s="91">
        <v>85</v>
      </c>
      <c r="C19" s="91">
        <v>0</v>
      </c>
      <c r="D19" s="91">
        <v>0</v>
      </c>
      <c r="E19" s="21">
        <f t="shared" si="1"/>
        <v>85</v>
      </c>
      <c r="F19" s="90">
        <v>5454</v>
      </c>
      <c r="G19" s="91">
        <v>0</v>
      </c>
      <c r="H19" s="91">
        <v>0</v>
      </c>
      <c r="I19" s="21">
        <f t="shared" si="2"/>
        <v>5454</v>
      </c>
      <c r="J19" s="24">
        <f>IF(+E19&gt;0,(+I19-E19)/E19,0)</f>
        <v>63.16470588235294</v>
      </c>
      <c r="K19" s="25">
        <f t="shared" si="3"/>
        <v>0.0013978423891593211</v>
      </c>
      <c r="L19" s="25">
        <f t="shared" si="4"/>
        <v>0</v>
      </c>
      <c r="M19" s="25">
        <f t="shared" si="5"/>
        <v>0</v>
      </c>
      <c r="N19" s="26">
        <f t="shared" si="6"/>
        <v>0.001269168172248518</v>
      </c>
      <c r="O19" s="25">
        <f t="shared" si="7"/>
        <v>0.037513928438776774</v>
      </c>
      <c r="P19" s="25">
        <f t="shared" si="8"/>
        <v>0</v>
      </c>
      <c r="Q19" s="25">
        <f t="shared" si="9"/>
        <v>0</v>
      </c>
      <c r="R19" s="29">
        <f t="shared" si="10"/>
        <v>0.03592790703802271</v>
      </c>
      <c r="S19"/>
      <c r="T19"/>
      <c r="U19"/>
      <c r="V19"/>
      <c r="W19"/>
    </row>
    <row r="20" spans="1:23" s="52" customFormat="1" ht="15.75" customHeight="1">
      <c r="A20" s="20" t="s">
        <v>40</v>
      </c>
      <c r="B20" s="91">
        <v>0</v>
      </c>
      <c r="C20" s="91">
        <v>0</v>
      </c>
      <c r="D20" s="91">
        <v>0</v>
      </c>
      <c r="E20" s="21">
        <f>+C20+B20+D20</f>
        <v>0</v>
      </c>
      <c r="F20" s="90">
        <v>14951</v>
      </c>
      <c r="G20" s="91">
        <v>0</v>
      </c>
      <c r="H20" s="91">
        <v>0</v>
      </c>
      <c r="I20" s="21">
        <f>+G20+F20+H20</f>
        <v>14951</v>
      </c>
      <c r="J20" s="24">
        <f>IF(+E20&gt;0,(+I20-E20)/E20,0)</f>
        <v>0</v>
      </c>
      <c r="K20" s="25">
        <f t="shared" si="3"/>
        <v>0</v>
      </c>
      <c r="L20" s="25">
        <f t="shared" si="4"/>
        <v>0</v>
      </c>
      <c r="M20" s="25">
        <f t="shared" si="5"/>
        <v>0</v>
      </c>
      <c r="N20" s="26">
        <f t="shared" si="6"/>
        <v>0</v>
      </c>
      <c r="O20" s="25">
        <f t="shared" si="7"/>
        <v>0.10283658674150194</v>
      </c>
      <c r="P20" s="25">
        <f t="shared" si="8"/>
        <v>0</v>
      </c>
      <c r="Q20" s="25">
        <f t="shared" si="9"/>
        <v>0</v>
      </c>
      <c r="R20" s="29">
        <f t="shared" si="10"/>
        <v>0.09848884087375827</v>
      </c>
      <c r="S20"/>
      <c r="T20"/>
      <c r="U20"/>
      <c r="V20"/>
      <c r="W20"/>
    </row>
    <row r="21" spans="1:23" s="52" customFormat="1" ht="15.75" customHeight="1">
      <c r="A21" s="20" t="s">
        <v>33</v>
      </c>
      <c r="B21" s="91">
        <v>0</v>
      </c>
      <c r="C21" s="91">
        <v>0</v>
      </c>
      <c r="D21" s="91">
        <v>0</v>
      </c>
      <c r="E21" s="21">
        <f t="shared" si="1"/>
        <v>0</v>
      </c>
      <c r="F21" s="90">
        <v>0</v>
      </c>
      <c r="G21" s="91">
        <v>0</v>
      </c>
      <c r="H21" s="91">
        <v>0</v>
      </c>
      <c r="I21" s="21">
        <f t="shared" si="2"/>
        <v>0</v>
      </c>
      <c r="J21" s="24">
        <f t="shared" si="11"/>
        <v>0</v>
      </c>
      <c r="K21" s="25">
        <f t="shared" si="3"/>
        <v>0</v>
      </c>
      <c r="L21" s="25">
        <f t="shared" si="4"/>
        <v>0</v>
      </c>
      <c r="M21" s="25">
        <f t="shared" si="5"/>
        <v>0</v>
      </c>
      <c r="N21" s="26">
        <f t="shared" si="6"/>
        <v>0</v>
      </c>
      <c r="O21" s="25">
        <f t="shared" si="7"/>
        <v>0</v>
      </c>
      <c r="P21" s="25">
        <f t="shared" si="8"/>
        <v>0</v>
      </c>
      <c r="Q21" s="25">
        <f t="shared" si="9"/>
        <v>0</v>
      </c>
      <c r="R21" s="29">
        <f t="shared" si="10"/>
        <v>0</v>
      </c>
      <c r="S21"/>
      <c r="T21"/>
      <c r="U21"/>
      <c r="V21"/>
      <c r="W21"/>
    </row>
    <row r="22" spans="1:23" s="52" customFormat="1" ht="15.75" customHeight="1" thickBot="1">
      <c r="A22" s="20" t="s">
        <v>30</v>
      </c>
      <c r="B22" s="91">
        <v>43085</v>
      </c>
      <c r="C22" s="91">
        <v>0</v>
      </c>
      <c r="D22" s="91">
        <v>0</v>
      </c>
      <c r="E22" s="21">
        <f t="shared" si="1"/>
        <v>43085</v>
      </c>
      <c r="F22" s="90">
        <v>102617</v>
      </c>
      <c r="G22" s="91">
        <v>0</v>
      </c>
      <c r="H22" s="91">
        <v>0</v>
      </c>
      <c r="I22" s="21">
        <f t="shared" si="2"/>
        <v>102617</v>
      </c>
      <c r="J22" s="24">
        <f t="shared" si="11"/>
        <v>1.3817337820587212</v>
      </c>
      <c r="K22" s="25">
        <f t="shared" si="3"/>
        <v>0.7085416392579924</v>
      </c>
      <c r="L22" s="25">
        <f t="shared" si="4"/>
        <v>0</v>
      </c>
      <c r="M22" s="25">
        <f t="shared" si="5"/>
        <v>0</v>
      </c>
      <c r="N22" s="26">
        <f t="shared" si="6"/>
        <v>0.6433189494273812</v>
      </c>
      <c r="O22" s="25">
        <f t="shared" si="7"/>
        <v>0.7058244947931713</v>
      </c>
      <c r="P22" s="25">
        <f t="shared" si="8"/>
        <v>0</v>
      </c>
      <c r="Q22" s="25">
        <f t="shared" si="9"/>
        <v>0</v>
      </c>
      <c r="R22" s="29">
        <f t="shared" si="10"/>
        <v>0.6759835050459804</v>
      </c>
      <c r="S22"/>
      <c r="T22"/>
      <c r="U22"/>
      <c r="V22"/>
      <c r="W22"/>
    </row>
    <row r="23" spans="1:18" ht="15.75" customHeight="1" thickBot="1">
      <c r="A23" s="6" t="s">
        <v>14</v>
      </c>
      <c r="B23" s="7">
        <f aca="true" t="shared" si="12" ref="B23:I23">SUM(B10:B22)</f>
        <v>60808</v>
      </c>
      <c r="C23" s="7">
        <f t="shared" si="12"/>
        <v>5781</v>
      </c>
      <c r="D23" s="7">
        <f t="shared" si="12"/>
        <v>384</v>
      </c>
      <c r="E23" s="7">
        <f t="shared" si="12"/>
        <v>66973</v>
      </c>
      <c r="F23" s="14">
        <f t="shared" si="12"/>
        <v>145386</v>
      </c>
      <c r="G23" s="7">
        <f t="shared" si="12"/>
        <v>6352</v>
      </c>
      <c r="H23" s="7">
        <f t="shared" si="12"/>
        <v>66</v>
      </c>
      <c r="I23" s="7">
        <f t="shared" si="12"/>
        <v>151804</v>
      </c>
      <c r="J23" s="9">
        <f>IF(+E23&gt;0,(+I23-E23)/E23,0)</f>
        <v>1.2666447672942829</v>
      </c>
      <c r="K23" s="10">
        <f aca="true" t="shared" si="13" ref="K23:R23">SUM(K10:K22)</f>
        <v>1</v>
      </c>
      <c r="L23" s="10">
        <f t="shared" si="13"/>
        <v>1</v>
      </c>
      <c r="M23" s="10">
        <f t="shared" si="13"/>
        <v>1</v>
      </c>
      <c r="N23" s="11">
        <f t="shared" si="13"/>
        <v>1</v>
      </c>
      <c r="O23" s="10">
        <f t="shared" si="13"/>
        <v>1</v>
      </c>
      <c r="P23" s="10">
        <f t="shared" si="13"/>
        <v>1</v>
      </c>
      <c r="Q23" s="10">
        <f t="shared" si="13"/>
        <v>1</v>
      </c>
      <c r="R23" s="12">
        <f t="shared" si="13"/>
        <v>1</v>
      </c>
    </row>
    <row r="24" spans="1:23" ht="15.75" customHeight="1">
      <c r="A24" s="2" t="s">
        <v>52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>
      <c r="A25" s="8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>
      <c r="A28" s="1"/>
      <c r="B28" s="2" t="s">
        <v>72</v>
      </c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 thickBot="1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>
      <c r="A30" s="30" t="s">
        <v>22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74"/>
      <c r="S30" s="1"/>
      <c r="T30" s="1"/>
      <c r="U30" s="1"/>
      <c r="V30" s="1"/>
      <c r="W30" s="1"/>
    </row>
    <row r="31" spans="1:18" ht="15.75" customHeight="1">
      <c r="A31" s="37"/>
      <c r="B31" s="34"/>
      <c r="C31" s="73"/>
      <c r="D31" s="34" t="s">
        <v>69</v>
      </c>
      <c r="E31" s="34"/>
      <c r="F31" s="34"/>
      <c r="G31" s="34"/>
      <c r="H31" s="34"/>
      <c r="I31" s="34"/>
      <c r="J31" s="35"/>
      <c r="K31" s="34"/>
      <c r="L31" s="34" t="s">
        <v>47</v>
      </c>
      <c r="M31" s="34"/>
      <c r="N31" s="34"/>
      <c r="O31" s="34"/>
      <c r="P31" s="34"/>
      <c r="Q31" s="34"/>
      <c r="R31" s="49"/>
    </row>
    <row r="32" spans="1:18" ht="15.75" customHeight="1">
      <c r="A32" s="37"/>
      <c r="B32" s="34"/>
      <c r="C32" s="34">
        <v>2009</v>
      </c>
      <c r="D32" s="34"/>
      <c r="E32" s="38"/>
      <c r="F32" s="34"/>
      <c r="G32" s="34">
        <v>2010</v>
      </c>
      <c r="H32" s="34"/>
      <c r="I32" s="34"/>
      <c r="J32" s="39" t="s">
        <v>7</v>
      </c>
      <c r="K32" s="34"/>
      <c r="L32" s="34">
        <f>+C32</f>
        <v>2009</v>
      </c>
      <c r="M32" s="34"/>
      <c r="N32" s="38"/>
      <c r="O32" s="34"/>
      <c r="P32" s="34">
        <f>+G32</f>
        <v>2010</v>
      </c>
      <c r="Q32" s="34"/>
      <c r="R32" s="49"/>
    </row>
    <row r="33" spans="1:18" ht="15.75" customHeight="1" thickBot="1">
      <c r="A33" s="40" t="s">
        <v>2</v>
      </c>
      <c r="B33" s="43" t="s">
        <v>64</v>
      </c>
      <c r="C33" s="43" t="s">
        <v>63</v>
      </c>
      <c r="D33" s="43" t="s">
        <v>42</v>
      </c>
      <c r="E33" s="44" t="s">
        <v>6</v>
      </c>
      <c r="F33" s="43" t="s">
        <v>64</v>
      </c>
      <c r="G33" s="43" t="s">
        <v>63</v>
      </c>
      <c r="H33" s="43" t="s">
        <v>42</v>
      </c>
      <c r="I33" s="43" t="s">
        <v>6</v>
      </c>
      <c r="J33" s="45" t="s">
        <v>8</v>
      </c>
      <c r="K33" s="43" t="s">
        <v>64</v>
      </c>
      <c r="L33" s="43" t="s">
        <v>63</v>
      </c>
      <c r="M33" s="43" t="s">
        <v>42</v>
      </c>
      <c r="N33" s="44" t="s">
        <v>6</v>
      </c>
      <c r="O33" s="43" t="s">
        <v>64</v>
      </c>
      <c r="P33" s="43" t="s">
        <v>63</v>
      </c>
      <c r="Q33" s="43" t="s">
        <v>42</v>
      </c>
      <c r="R33" s="50" t="s">
        <v>6</v>
      </c>
    </row>
    <row r="34" spans="1:18" ht="15.75" customHeight="1" thickTop="1">
      <c r="A34" s="20"/>
      <c r="B34" s="53"/>
      <c r="C34" s="53"/>
      <c r="D34" s="53"/>
      <c r="E34" s="53"/>
      <c r="F34" s="81"/>
      <c r="G34" s="53"/>
      <c r="H34" s="53"/>
      <c r="I34" s="53"/>
      <c r="J34" s="62"/>
      <c r="K34" s="53"/>
      <c r="L34" s="53"/>
      <c r="M34" s="53"/>
      <c r="N34" s="54"/>
      <c r="O34" s="53"/>
      <c r="P34" s="53"/>
      <c r="Q34" s="53"/>
      <c r="R34" s="65"/>
    </row>
    <row r="35" spans="1:18" ht="15.75" customHeight="1">
      <c r="A35" s="20" t="str">
        <f aca="true" t="shared" si="14" ref="A35:A41">+A10</f>
        <v>Berkshire Hathaway Group (Sun)</v>
      </c>
      <c r="B35" s="91">
        <v>0</v>
      </c>
      <c r="C35" s="91">
        <v>0</v>
      </c>
      <c r="D35" s="91">
        <v>69528</v>
      </c>
      <c r="E35" s="21">
        <f aca="true" t="shared" si="15" ref="E35:E41">+C35+B35+D35</f>
        <v>69528</v>
      </c>
      <c r="F35" s="90">
        <v>0</v>
      </c>
      <c r="G35" s="91">
        <v>0</v>
      </c>
      <c r="H35" s="91">
        <v>66676</v>
      </c>
      <c r="I35" s="21">
        <f aca="true" t="shared" si="16" ref="I35:I41">+G35+F35+H35</f>
        <v>66676</v>
      </c>
      <c r="J35" s="24">
        <f aca="true" t="shared" si="17" ref="J35:J40">IF(+E35&gt;0,(+I35-E35)/E35,0)</f>
        <v>-0.041019445403290763</v>
      </c>
      <c r="K35" s="25">
        <f aca="true" t="shared" si="18" ref="K35:K47">+B35/$B$48</f>
        <v>0</v>
      </c>
      <c r="L35" s="25">
        <f aca="true" t="shared" si="19" ref="L35:L47">+C35/$C$48</f>
        <v>0</v>
      </c>
      <c r="M35" s="25">
        <f aca="true" t="shared" si="20" ref="M35:M47">+D35/$D$48</f>
        <v>0.9964172088623922</v>
      </c>
      <c r="N35" s="26">
        <f aca="true" t="shared" si="21" ref="N35:N47">+E35/$E$48</f>
        <v>0.04494652224926547</v>
      </c>
      <c r="O35" s="25">
        <f aca="true" t="shared" si="22" ref="O35:O47">+F35/$F$48</f>
        <v>0</v>
      </c>
      <c r="P35" s="25">
        <f aca="true" t="shared" si="23" ref="P35:P47">+G35/$G$48</f>
        <v>0</v>
      </c>
      <c r="Q35" s="25">
        <f aca="true" t="shared" si="24" ref="Q35:Q47">+H35/$H$48</f>
        <v>0.9962645309745092</v>
      </c>
      <c r="R35" s="29">
        <f aca="true" t="shared" si="25" ref="R35:R47">+I35/$I$48</f>
        <v>0.035228800162311585</v>
      </c>
    </row>
    <row r="36" spans="1:18" ht="15.75" customHeight="1">
      <c r="A36" s="20" t="str">
        <f t="shared" si="14"/>
        <v>Canada Life </v>
      </c>
      <c r="B36" s="91">
        <v>2532</v>
      </c>
      <c r="C36" s="91">
        <v>658423</v>
      </c>
      <c r="D36" s="91">
        <v>0</v>
      </c>
      <c r="E36" s="21">
        <f t="shared" si="15"/>
        <v>660955</v>
      </c>
      <c r="F36" s="90">
        <v>2499</v>
      </c>
      <c r="G36" s="91">
        <v>815013</v>
      </c>
      <c r="H36" s="91">
        <v>0</v>
      </c>
      <c r="I36" s="21">
        <f t="shared" si="16"/>
        <v>817512</v>
      </c>
      <c r="J36" s="24">
        <f t="shared" si="17"/>
        <v>0.23686483951252355</v>
      </c>
      <c r="K36" s="25">
        <f t="shared" si="18"/>
        <v>0.00890671169269734</v>
      </c>
      <c r="L36" s="25">
        <f t="shared" si="19"/>
        <v>0.5519760706947329</v>
      </c>
      <c r="M36" s="25">
        <f t="shared" si="20"/>
        <v>0</v>
      </c>
      <c r="N36" s="26">
        <f t="shared" si="21"/>
        <v>0.4272757538439659</v>
      </c>
      <c r="O36" s="25">
        <f t="shared" si="22"/>
        <v>0.005960459186715737</v>
      </c>
      <c r="P36" s="25">
        <f t="shared" si="23"/>
        <v>0.5794753805101719</v>
      </c>
      <c r="Q36" s="25">
        <f t="shared" si="24"/>
        <v>0</v>
      </c>
      <c r="R36" s="29">
        <f t="shared" si="25"/>
        <v>0.4319390317099357</v>
      </c>
    </row>
    <row r="37" spans="1:18" ht="15.75" customHeight="1">
      <c r="A37" s="20" t="str">
        <f t="shared" si="14"/>
        <v>Employers Re. Corp. </v>
      </c>
      <c r="B37" s="91">
        <v>9171</v>
      </c>
      <c r="C37" s="91">
        <v>0</v>
      </c>
      <c r="D37" s="91">
        <v>0</v>
      </c>
      <c r="E37" s="21">
        <f t="shared" si="15"/>
        <v>9171</v>
      </c>
      <c r="F37" s="90">
        <v>740</v>
      </c>
      <c r="G37" s="91">
        <v>0</v>
      </c>
      <c r="H37" s="91">
        <v>0</v>
      </c>
      <c r="I37" s="21">
        <f t="shared" si="16"/>
        <v>740</v>
      </c>
      <c r="J37" s="24">
        <f t="shared" si="17"/>
        <v>-0.919310871224512</v>
      </c>
      <c r="K37" s="25">
        <f t="shared" si="18"/>
        <v>0.03226044744617982</v>
      </c>
      <c r="L37" s="25">
        <f t="shared" si="19"/>
        <v>0</v>
      </c>
      <c r="M37" s="25">
        <f t="shared" si="20"/>
        <v>0</v>
      </c>
      <c r="N37" s="26">
        <f t="shared" si="21"/>
        <v>0.005928612293579761</v>
      </c>
      <c r="O37" s="25">
        <f t="shared" si="22"/>
        <v>0.0017650019200358726</v>
      </c>
      <c r="P37" s="25">
        <f t="shared" si="23"/>
        <v>0</v>
      </c>
      <c r="Q37" s="25">
        <f t="shared" si="24"/>
        <v>0</v>
      </c>
      <c r="R37" s="29">
        <f t="shared" si="25"/>
        <v>0.0003909849439095113</v>
      </c>
    </row>
    <row r="38" spans="1:18" ht="15.75" customHeight="1">
      <c r="A38" s="20" t="str">
        <f t="shared" si="14"/>
        <v>General Re Life</v>
      </c>
      <c r="B38" s="91">
        <v>17886</v>
      </c>
      <c r="C38" s="91">
        <v>0</v>
      </c>
      <c r="D38" s="91">
        <v>0</v>
      </c>
      <c r="E38" s="21">
        <f t="shared" si="15"/>
        <v>17886</v>
      </c>
      <c r="F38" s="90">
        <v>19496</v>
      </c>
      <c r="G38" s="91">
        <v>0</v>
      </c>
      <c r="H38" s="91">
        <v>0</v>
      </c>
      <c r="I38" s="21">
        <f t="shared" si="16"/>
        <v>19496</v>
      </c>
      <c r="J38" s="24">
        <f t="shared" si="17"/>
        <v>0.09001453650900146</v>
      </c>
      <c r="K38" s="25">
        <f t="shared" si="18"/>
        <v>0.06291684254959899</v>
      </c>
      <c r="L38" s="25">
        <f t="shared" si="19"/>
        <v>0</v>
      </c>
      <c r="M38" s="25">
        <f t="shared" si="20"/>
        <v>0</v>
      </c>
      <c r="N38" s="26">
        <f t="shared" si="21"/>
        <v>0.011562442425359023</v>
      </c>
      <c r="O38" s="25">
        <f t="shared" si="22"/>
        <v>0.046500645179755905</v>
      </c>
      <c r="P38" s="25">
        <f t="shared" si="23"/>
        <v>0</v>
      </c>
      <c r="Q38" s="25">
        <f t="shared" si="24"/>
        <v>0</v>
      </c>
      <c r="R38" s="29">
        <f t="shared" si="25"/>
        <v>0.010300868197918691</v>
      </c>
    </row>
    <row r="39" spans="1:18" ht="15.75" customHeight="1">
      <c r="A39" s="20" t="str">
        <f t="shared" si="14"/>
        <v>Generali USA Life Re</v>
      </c>
      <c r="B39" s="91">
        <v>12549</v>
      </c>
      <c r="C39" s="91">
        <v>33749</v>
      </c>
      <c r="D39" s="91">
        <v>0</v>
      </c>
      <c r="E39" s="21">
        <f t="shared" si="15"/>
        <v>46298</v>
      </c>
      <c r="F39" s="90">
        <v>14932</v>
      </c>
      <c r="G39" s="91">
        <v>43954</v>
      </c>
      <c r="H39" s="91">
        <v>0</v>
      </c>
      <c r="I39" s="21">
        <f t="shared" si="16"/>
        <v>58886</v>
      </c>
      <c r="J39" s="24">
        <f t="shared" si="17"/>
        <v>0.2718907944187654</v>
      </c>
      <c r="K39" s="25">
        <f t="shared" si="18"/>
        <v>0.044143098353735755</v>
      </c>
      <c r="L39" s="25">
        <f t="shared" si="19"/>
        <v>0.02829281542393953</v>
      </c>
      <c r="M39" s="25">
        <f t="shared" si="20"/>
        <v>0</v>
      </c>
      <c r="N39" s="26">
        <f t="shared" si="21"/>
        <v>0.029929439752279553</v>
      </c>
      <c r="O39" s="25">
        <f t="shared" si="22"/>
        <v>0.03561487658104817</v>
      </c>
      <c r="P39" s="25">
        <f t="shared" si="23"/>
        <v>0.03125135534641055</v>
      </c>
      <c r="Q39" s="25">
        <f t="shared" si="24"/>
        <v>0</v>
      </c>
      <c r="R39" s="29">
        <f t="shared" si="25"/>
        <v>0.031112891090615515</v>
      </c>
    </row>
    <row r="40" spans="1:18" ht="15.75" customHeight="1">
      <c r="A40" s="20" t="str">
        <f t="shared" si="14"/>
        <v>Group Reinsurance Plus (Hartford)</v>
      </c>
      <c r="B40" s="91">
        <v>50341</v>
      </c>
      <c r="C40" s="91">
        <v>0</v>
      </c>
      <c r="D40" s="91">
        <v>0</v>
      </c>
      <c r="E40" s="21">
        <f t="shared" si="15"/>
        <v>50341</v>
      </c>
      <c r="F40" s="90">
        <v>33685</v>
      </c>
      <c r="G40" s="91">
        <v>0</v>
      </c>
      <c r="H40" s="91">
        <v>0</v>
      </c>
      <c r="I40" s="21">
        <f t="shared" si="16"/>
        <v>33685</v>
      </c>
      <c r="J40" s="24">
        <f t="shared" si="17"/>
        <v>-0.33086351085596233</v>
      </c>
      <c r="K40" s="25">
        <f t="shared" si="18"/>
        <v>0.17708245391867172</v>
      </c>
      <c r="L40" s="25">
        <f t="shared" si="19"/>
        <v>0</v>
      </c>
      <c r="M40" s="25">
        <f t="shared" si="20"/>
        <v>0</v>
      </c>
      <c r="N40" s="26">
        <f t="shared" si="21"/>
        <v>0.03254304562982213</v>
      </c>
      <c r="O40" s="25">
        <f t="shared" si="22"/>
        <v>0.08034336442757888</v>
      </c>
      <c r="P40" s="25">
        <f t="shared" si="23"/>
        <v>0</v>
      </c>
      <c r="Q40" s="25">
        <f t="shared" si="24"/>
        <v>0</v>
      </c>
      <c r="R40" s="29">
        <f t="shared" si="25"/>
        <v>0.017797740318367415</v>
      </c>
    </row>
    <row r="41" spans="1:18" ht="15.75" customHeight="1">
      <c r="A41" s="20" t="str">
        <f t="shared" si="14"/>
        <v>Hannover Life Re</v>
      </c>
      <c r="B41" s="91">
        <v>3105</v>
      </c>
      <c r="C41" s="91">
        <v>496771</v>
      </c>
      <c r="D41" s="91">
        <v>0</v>
      </c>
      <c r="E41" s="21">
        <f t="shared" si="15"/>
        <v>499876</v>
      </c>
      <c r="F41" s="90">
        <v>2455</v>
      </c>
      <c r="G41" s="91">
        <v>494781</v>
      </c>
      <c r="H41" s="91">
        <v>0</v>
      </c>
      <c r="I41" s="21">
        <f t="shared" si="16"/>
        <v>497236</v>
      </c>
      <c r="J41" s="24">
        <f aca="true" t="shared" si="26" ref="J41:J48">IF(+E41&gt;0,(+I41-E41)/E41,0)</f>
        <v>-0.005281309764821676</v>
      </c>
      <c r="K41" s="25">
        <f t="shared" si="18"/>
        <v>0.010922330097087379</v>
      </c>
      <c r="L41" s="25">
        <f t="shared" si="19"/>
        <v>0.4164582716811125</v>
      </c>
      <c r="M41" s="25">
        <f t="shared" si="20"/>
        <v>0</v>
      </c>
      <c r="N41" s="26">
        <f t="shared" si="21"/>
        <v>0.3231458945442674</v>
      </c>
      <c r="O41" s="25">
        <f t="shared" si="22"/>
        <v>0.005855513126605496</v>
      </c>
      <c r="P41" s="25">
        <f t="shared" si="23"/>
        <v>0.3517899815637338</v>
      </c>
      <c r="Q41" s="25">
        <f t="shared" si="24"/>
        <v>0</v>
      </c>
      <c r="R41" s="29">
        <f t="shared" si="25"/>
        <v>0.2627186345537699</v>
      </c>
    </row>
    <row r="42" spans="1:18" ht="15.75" customHeight="1">
      <c r="A42" s="20" t="str">
        <f aca="true" t="shared" si="27" ref="A42:A47">+A17</f>
        <v>Manufacturers Life</v>
      </c>
      <c r="B42" s="91">
        <v>0</v>
      </c>
      <c r="C42" s="91">
        <v>0</v>
      </c>
      <c r="D42" s="91">
        <v>0</v>
      </c>
      <c r="E42" s="21">
        <f aca="true" t="shared" si="28" ref="E42:E47">+C42+B42+D42</f>
        <v>0</v>
      </c>
      <c r="F42" s="90">
        <v>0</v>
      </c>
      <c r="G42" s="91">
        <v>0</v>
      </c>
      <c r="H42" s="91">
        <v>0</v>
      </c>
      <c r="I42" s="21">
        <f aca="true" t="shared" si="29" ref="I42:I47">+G42+F42+H42</f>
        <v>0</v>
      </c>
      <c r="J42" s="24">
        <f t="shared" si="26"/>
        <v>0</v>
      </c>
      <c r="K42" s="25">
        <f t="shared" si="18"/>
        <v>0</v>
      </c>
      <c r="L42" s="25">
        <f t="shared" si="19"/>
        <v>0</v>
      </c>
      <c r="M42" s="25">
        <f t="shared" si="20"/>
        <v>0</v>
      </c>
      <c r="N42" s="26">
        <f t="shared" si="21"/>
        <v>0</v>
      </c>
      <c r="O42" s="25">
        <f t="shared" si="22"/>
        <v>0</v>
      </c>
      <c r="P42" s="25">
        <f t="shared" si="23"/>
        <v>0</v>
      </c>
      <c r="Q42" s="25">
        <f t="shared" si="24"/>
        <v>0</v>
      </c>
      <c r="R42" s="29">
        <f t="shared" si="25"/>
        <v>0</v>
      </c>
    </row>
    <row r="43" spans="1:18" ht="15.75" customHeight="1">
      <c r="A43" s="20" t="str">
        <f t="shared" si="27"/>
        <v>Munich Re (US)</v>
      </c>
      <c r="B43" s="91">
        <v>48821</v>
      </c>
      <c r="C43" s="91">
        <v>0</v>
      </c>
      <c r="D43" s="91">
        <v>250</v>
      </c>
      <c r="E43" s="21">
        <f t="shared" si="28"/>
        <v>49071</v>
      </c>
      <c r="F43" s="90">
        <v>59330</v>
      </c>
      <c r="G43" s="91">
        <v>0</v>
      </c>
      <c r="H43" s="91">
        <v>250</v>
      </c>
      <c r="I43" s="21">
        <f t="shared" si="29"/>
        <v>59580</v>
      </c>
      <c r="J43" s="24">
        <f t="shared" si="26"/>
        <v>0.21415907562511463</v>
      </c>
      <c r="K43" s="25">
        <f t="shared" si="18"/>
        <v>0.1717356127761362</v>
      </c>
      <c r="L43" s="25">
        <f t="shared" si="19"/>
        <v>0</v>
      </c>
      <c r="M43" s="25">
        <f t="shared" si="20"/>
        <v>0.003582791137607842</v>
      </c>
      <c r="N43" s="26">
        <f t="shared" si="21"/>
        <v>0.03172205145112337</v>
      </c>
      <c r="O43" s="25">
        <f t="shared" si="22"/>
        <v>0.14151022150774095</v>
      </c>
      <c r="P43" s="25">
        <f t="shared" si="23"/>
        <v>0</v>
      </c>
      <c r="Q43" s="25">
        <f t="shared" si="24"/>
        <v>0.0037354690254908407</v>
      </c>
      <c r="R43" s="29">
        <f t="shared" si="25"/>
        <v>0.031479571565038764</v>
      </c>
    </row>
    <row r="44" spans="1:18" ht="15.75" customHeight="1">
      <c r="A44" s="20" t="str">
        <f t="shared" si="27"/>
        <v>Optimum Re (US)</v>
      </c>
      <c r="B44" s="91">
        <v>2600</v>
      </c>
      <c r="C44" s="91">
        <v>0</v>
      </c>
      <c r="D44" s="91">
        <v>0</v>
      </c>
      <c r="E44" s="21">
        <f t="shared" si="28"/>
        <v>2600</v>
      </c>
      <c r="F44" s="90">
        <v>7447</v>
      </c>
      <c r="G44" s="91">
        <v>0</v>
      </c>
      <c r="H44" s="91">
        <v>0</v>
      </c>
      <c r="I44" s="21">
        <f t="shared" si="29"/>
        <v>7447</v>
      </c>
      <c r="J44" s="24">
        <f t="shared" si="26"/>
        <v>1.8642307692307691</v>
      </c>
      <c r="K44" s="25">
        <f t="shared" si="18"/>
        <v>0.009145912480652878</v>
      </c>
      <c r="L44" s="25">
        <f t="shared" si="19"/>
        <v>0</v>
      </c>
      <c r="M44" s="25">
        <f t="shared" si="20"/>
        <v>0</v>
      </c>
      <c r="N44" s="26">
        <f t="shared" si="21"/>
        <v>0.0016807754839502102</v>
      </c>
      <c r="O44" s="25">
        <f t="shared" si="22"/>
        <v>0.017762120673658302</v>
      </c>
      <c r="P44" s="25">
        <f t="shared" si="23"/>
        <v>0</v>
      </c>
      <c r="Q44" s="25">
        <f t="shared" si="24"/>
        <v>0</v>
      </c>
      <c r="R44" s="29">
        <f t="shared" si="25"/>
        <v>0.00393468226661369</v>
      </c>
    </row>
    <row r="45" spans="1:18" ht="15.75" customHeight="1">
      <c r="A45" s="20" t="str">
        <f t="shared" si="27"/>
        <v>RGA Re. Company</v>
      </c>
      <c r="B45" s="91">
        <v>0</v>
      </c>
      <c r="C45" s="91">
        <v>0</v>
      </c>
      <c r="D45" s="91">
        <v>0</v>
      </c>
      <c r="E45" s="21">
        <f>+C45+B45+D45</f>
        <v>0</v>
      </c>
      <c r="F45" s="90">
        <v>58600</v>
      </c>
      <c r="G45" s="91">
        <v>49500</v>
      </c>
      <c r="H45" s="91">
        <v>0</v>
      </c>
      <c r="I45" s="21">
        <f>+G45+F45+H45</f>
        <v>108100</v>
      </c>
      <c r="J45" s="24">
        <f t="shared" si="26"/>
        <v>0</v>
      </c>
      <c r="K45" s="25">
        <f t="shared" si="18"/>
        <v>0</v>
      </c>
      <c r="L45" s="25">
        <f t="shared" si="19"/>
        <v>0</v>
      </c>
      <c r="M45" s="25">
        <f t="shared" si="20"/>
        <v>0</v>
      </c>
      <c r="N45" s="26">
        <f t="shared" si="21"/>
        <v>0</v>
      </c>
      <c r="O45" s="25">
        <f t="shared" si="22"/>
        <v>0.13976907096500288</v>
      </c>
      <c r="P45" s="25">
        <f t="shared" si="23"/>
        <v>0.03519456908693912</v>
      </c>
      <c r="Q45" s="25">
        <f t="shared" si="24"/>
        <v>0</v>
      </c>
      <c r="R45" s="29">
        <f t="shared" si="25"/>
        <v>0.05711550329272726</v>
      </c>
    </row>
    <row r="46" spans="1:18" ht="15.75" customHeight="1">
      <c r="A46" s="20" t="str">
        <f t="shared" si="27"/>
        <v>Scottish Re</v>
      </c>
      <c r="B46" s="91">
        <v>0</v>
      </c>
      <c r="C46" s="91">
        <v>3904</v>
      </c>
      <c r="D46" s="91">
        <v>0</v>
      </c>
      <c r="E46" s="21">
        <f t="shared" si="28"/>
        <v>3904</v>
      </c>
      <c r="F46" s="90">
        <v>0</v>
      </c>
      <c r="G46" s="91">
        <v>3219</v>
      </c>
      <c r="H46" s="91">
        <v>0</v>
      </c>
      <c r="I46" s="21">
        <f t="shared" si="29"/>
        <v>3219</v>
      </c>
      <c r="J46" s="24">
        <f t="shared" si="26"/>
        <v>-0.1754610655737705</v>
      </c>
      <c r="K46" s="25">
        <f t="shared" si="18"/>
        <v>0</v>
      </c>
      <c r="L46" s="25">
        <f t="shared" si="19"/>
        <v>0.0032728422002151155</v>
      </c>
      <c r="M46" s="25">
        <f t="shared" si="20"/>
        <v>0</v>
      </c>
      <c r="N46" s="26">
        <f t="shared" si="21"/>
        <v>0.002523749034362162</v>
      </c>
      <c r="O46" s="25">
        <f t="shared" si="22"/>
        <v>0</v>
      </c>
      <c r="P46" s="25">
        <f t="shared" si="23"/>
        <v>0.0022887134927445864</v>
      </c>
      <c r="Q46" s="25">
        <f t="shared" si="24"/>
        <v>0</v>
      </c>
      <c r="R46" s="29">
        <f t="shared" si="25"/>
        <v>0.001700784506006374</v>
      </c>
    </row>
    <row r="47" spans="1:18" ht="15.75" customHeight="1" thickBot="1">
      <c r="A47" s="20" t="str">
        <f t="shared" si="27"/>
        <v>Swiss Re </v>
      </c>
      <c r="B47" s="91">
        <v>137275</v>
      </c>
      <c r="C47" s="91">
        <v>0</v>
      </c>
      <c r="D47" s="91">
        <v>0</v>
      </c>
      <c r="E47" s="21">
        <f t="shared" si="28"/>
        <v>137275</v>
      </c>
      <c r="F47" s="90">
        <v>220079</v>
      </c>
      <c r="G47" s="91">
        <v>0</v>
      </c>
      <c r="H47" s="91">
        <v>0</v>
      </c>
      <c r="I47" s="21">
        <f t="shared" si="29"/>
        <v>220079</v>
      </c>
      <c r="J47" s="24">
        <f t="shared" si="26"/>
        <v>0.6031979602986706</v>
      </c>
      <c r="K47" s="25">
        <f t="shared" si="18"/>
        <v>0.4828865906852399</v>
      </c>
      <c r="L47" s="25">
        <f t="shared" si="19"/>
        <v>0</v>
      </c>
      <c r="M47" s="25">
        <f t="shared" si="20"/>
        <v>0</v>
      </c>
      <c r="N47" s="26">
        <f t="shared" si="21"/>
        <v>0.08874171329202504</v>
      </c>
      <c r="O47" s="25">
        <f t="shared" si="22"/>
        <v>0.5249187264318578</v>
      </c>
      <c r="P47" s="25">
        <f t="shared" si="23"/>
        <v>0</v>
      </c>
      <c r="Q47" s="25">
        <f t="shared" si="24"/>
        <v>0</v>
      </c>
      <c r="R47" s="29">
        <f t="shared" si="25"/>
        <v>0.11628050739278559</v>
      </c>
    </row>
    <row r="48" spans="1:18" ht="15.75" customHeight="1" thickBot="1">
      <c r="A48" s="6" t="s">
        <v>14</v>
      </c>
      <c r="B48" s="7">
        <f aca="true" t="shared" si="30" ref="B48:I48">SUM(B35:B47)</f>
        <v>284280</v>
      </c>
      <c r="C48" s="7">
        <f t="shared" si="30"/>
        <v>1192847</v>
      </c>
      <c r="D48" s="7">
        <f t="shared" si="30"/>
        <v>69778</v>
      </c>
      <c r="E48" s="7">
        <f t="shared" si="30"/>
        <v>1546905</v>
      </c>
      <c r="F48" s="14">
        <f t="shared" si="30"/>
        <v>419263</v>
      </c>
      <c r="G48" s="7">
        <f t="shared" si="30"/>
        <v>1406467</v>
      </c>
      <c r="H48" s="7">
        <f t="shared" si="30"/>
        <v>66926</v>
      </c>
      <c r="I48" s="7">
        <f t="shared" si="30"/>
        <v>1892656</v>
      </c>
      <c r="J48" s="9">
        <f t="shared" si="26"/>
        <v>0.22351146321202658</v>
      </c>
      <c r="K48" s="10">
        <f aca="true" t="shared" si="31" ref="K48:R48">SUM(K35:K47)</f>
        <v>1</v>
      </c>
      <c r="L48" s="10">
        <f t="shared" si="31"/>
        <v>1</v>
      </c>
      <c r="M48" s="10">
        <f t="shared" si="31"/>
        <v>1</v>
      </c>
      <c r="N48" s="11">
        <f t="shared" si="31"/>
        <v>1</v>
      </c>
      <c r="O48" s="10">
        <f t="shared" si="31"/>
        <v>0.9999999999999999</v>
      </c>
      <c r="P48" s="10">
        <f t="shared" si="31"/>
        <v>0.9999999999999999</v>
      </c>
      <c r="Q48" s="10">
        <f t="shared" si="31"/>
        <v>1</v>
      </c>
      <c r="R48" s="12">
        <f t="shared" si="31"/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1" r:id="rId1"/>
  <ignoredErrors>
    <ignoredError sqref="J48 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B16">
      <selection activeCell="G15" sqref="G15"/>
    </sheetView>
  </sheetViews>
  <sheetFormatPr defaultColWidth="9.140625" defaultRowHeight="15.75" customHeight="1"/>
  <cols>
    <col min="1" max="1" width="33.28125" style="0" customWidth="1"/>
    <col min="2" max="2" width="11.7109375" style="0" customWidth="1"/>
    <col min="6" max="6" width="10.140625" style="0" customWidth="1"/>
    <col min="8" max="8" width="10.57421875" style="0" customWidth="1"/>
    <col min="10" max="10" width="12.28125" style="0" customWidth="1"/>
    <col min="14" max="14" width="9.7109375" style="0" customWidth="1"/>
    <col min="15" max="15" width="9.8515625" style="0" customWidth="1"/>
    <col min="25" max="25" width="11.28125" style="0" customWidth="1"/>
    <col min="26" max="27" width="9.7109375" style="0" bestFit="1" customWidth="1"/>
  </cols>
  <sheetData>
    <row r="1" spans="1:27" ht="15.75" customHeight="1">
      <c r="A1" s="1" t="s">
        <v>17</v>
      </c>
      <c r="B1" s="51">
        <f>+canord!B28</f>
        <v>40639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1"/>
      <c r="B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1"/>
      <c r="B3" s="2" t="s">
        <v>74</v>
      </c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thickBot="1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18" ht="15.75" customHeight="1">
      <c r="A5" s="30" t="s">
        <v>22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74"/>
    </row>
    <row r="6" spans="1:18" ht="15.75" customHeight="1">
      <c r="A6" s="37"/>
      <c r="B6" s="34"/>
      <c r="C6" s="34" t="s">
        <v>75</v>
      </c>
      <c r="D6" s="34"/>
      <c r="E6" s="34"/>
      <c r="F6" s="34"/>
      <c r="G6" s="34"/>
      <c r="H6" s="34"/>
      <c r="I6" s="34"/>
      <c r="J6" s="35"/>
      <c r="K6" s="34"/>
      <c r="L6" s="34" t="s">
        <v>48</v>
      </c>
      <c r="M6" s="34"/>
      <c r="N6" s="34"/>
      <c r="O6" s="34"/>
      <c r="P6" s="34"/>
      <c r="Q6" s="34"/>
      <c r="R6" s="49"/>
    </row>
    <row r="7" spans="1:18" ht="15.75" customHeight="1">
      <c r="A7" s="37"/>
      <c r="B7" s="34"/>
      <c r="C7" s="34">
        <f>+usgroup!C7</f>
        <v>2009</v>
      </c>
      <c r="D7" s="34"/>
      <c r="E7" s="38"/>
      <c r="F7" s="34"/>
      <c r="G7" s="34">
        <f>+usgroup!G7</f>
        <v>2010</v>
      </c>
      <c r="H7" s="34"/>
      <c r="I7" s="34"/>
      <c r="J7" s="39" t="s">
        <v>7</v>
      </c>
      <c r="K7" s="34"/>
      <c r="L7" s="34">
        <f>+C7</f>
        <v>2009</v>
      </c>
      <c r="M7" s="34"/>
      <c r="N7" s="38"/>
      <c r="O7" s="34"/>
      <c r="P7" s="34">
        <f>+G7</f>
        <v>2010</v>
      </c>
      <c r="Q7" s="34"/>
      <c r="R7" s="49"/>
    </row>
    <row r="8" spans="1:18" ht="15.75" customHeight="1" thickBot="1">
      <c r="A8" s="40" t="s">
        <v>2</v>
      </c>
      <c r="B8" s="43" t="s">
        <v>64</v>
      </c>
      <c r="C8" s="43" t="s">
        <v>63</v>
      </c>
      <c r="D8" s="43" t="s">
        <v>42</v>
      </c>
      <c r="E8" s="44" t="s">
        <v>6</v>
      </c>
      <c r="F8" s="43" t="s">
        <v>64</v>
      </c>
      <c r="G8" s="43" t="s">
        <v>63</v>
      </c>
      <c r="H8" s="43" t="s">
        <v>42</v>
      </c>
      <c r="I8" s="43" t="s">
        <v>6</v>
      </c>
      <c r="J8" s="45" t="s">
        <v>8</v>
      </c>
      <c r="K8" s="43" t="s">
        <v>64</v>
      </c>
      <c r="L8" s="43" t="s">
        <v>63</v>
      </c>
      <c r="M8" s="43" t="s">
        <v>42</v>
      </c>
      <c r="N8" s="44" t="s">
        <v>6</v>
      </c>
      <c r="O8" s="43" t="s">
        <v>64</v>
      </c>
      <c r="P8" s="43" t="s">
        <v>63</v>
      </c>
      <c r="Q8" s="43" t="s">
        <v>42</v>
      </c>
      <c r="R8" s="50" t="s">
        <v>6</v>
      </c>
    </row>
    <row r="9" spans="1:18" ht="15.75" customHeight="1" thickTop="1">
      <c r="A9" s="20"/>
      <c r="B9" s="53"/>
      <c r="C9" s="53"/>
      <c r="D9" s="53"/>
      <c r="E9" s="63"/>
      <c r="F9" s="53"/>
      <c r="G9" s="53"/>
      <c r="H9" s="53"/>
      <c r="I9" s="53"/>
      <c r="J9" s="62"/>
      <c r="K9" s="53"/>
      <c r="L9" s="53"/>
      <c r="M9" s="53"/>
      <c r="N9" s="63"/>
      <c r="O9" s="53"/>
      <c r="P9" s="53"/>
      <c r="Q9" s="53"/>
      <c r="R9" s="66"/>
    </row>
    <row r="10" spans="1:18" ht="15.75" customHeight="1">
      <c r="A10" s="20" t="s">
        <v>68</v>
      </c>
      <c r="B10" s="21">
        <v>0</v>
      </c>
      <c r="C10" s="21">
        <v>0</v>
      </c>
      <c r="D10" s="21">
        <v>0</v>
      </c>
      <c r="E10" s="22">
        <f>+C10+B10+D10</f>
        <v>0</v>
      </c>
      <c r="F10" s="21">
        <v>0</v>
      </c>
      <c r="G10" s="21">
        <v>0</v>
      </c>
      <c r="H10" s="21">
        <v>0</v>
      </c>
      <c r="I10" s="21">
        <f>+G10+F10+H10</f>
        <v>0</v>
      </c>
      <c r="J10" s="24">
        <f>IF(+E10&gt;0,(+I10-E10)/E10,0)</f>
        <v>0</v>
      </c>
      <c r="K10" s="25">
        <f>+B10/$B$16</f>
        <v>0</v>
      </c>
      <c r="L10" s="25">
        <f aca="true" t="shared" si="0" ref="L10:L15">IF(C$16&gt;0,C10/$C$16,0)</f>
        <v>0</v>
      </c>
      <c r="M10" s="25">
        <f aca="true" t="shared" si="1" ref="M10:M15">IF(D$16&gt;0,D10/$D$16,0)</f>
        <v>0</v>
      </c>
      <c r="N10" s="26">
        <f>+E10/$E$16</f>
        <v>0</v>
      </c>
      <c r="O10" s="25">
        <f>+F10/$F$16</f>
        <v>0</v>
      </c>
      <c r="P10" s="25">
        <f aca="true" t="shared" si="2" ref="P10:P15">IF(G$16&gt;0,G10/$G$16,0)</f>
        <v>0</v>
      </c>
      <c r="Q10" s="25">
        <f aca="true" t="shared" si="3" ref="Q10:Q15">IF(H$16&gt;0,H10/$H$16,0)</f>
        <v>0</v>
      </c>
      <c r="R10" s="29">
        <f>+I10/$I$16</f>
        <v>0</v>
      </c>
    </row>
    <row r="11" spans="1:27" s="52" customFormat="1" ht="15.75" customHeight="1">
      <c r="A11" s="20" t="s">
        <v>19</v>
      </c>
      <c r="B11" s="92" t="s">
        <v>73</v>
      </c>
      <c r="C11" s="92" t="s">
        <v>73</v>
      </c>
      <c r="D11" s="92" t="s">
        <v>73</v>
      </c>
      <c r="E11" s="93" t="s">
        <v>73</v>
      </c>
      <c r="F11" s="92" t="s">
        <v>73</v>
      </c>
      <c r="G11" s="92" t="s">
        <v>73</v>
      </c>
      <c r="H11" s="92" t="s">
        <v>73</v>
      </c>
      <c r="I11" s="92" t="s">
        <v>73</v>
      </c>
      <c r="J11" s="24">
        <v>0</v>
      </c>
      <c r="K11" s="25">
        <v>0</v>
      </c>
      <c r="L11" s="25">
        <f t="shared" si="0"/>
        <v>0</v>
      </c>
      <c r="M11" s="25">
        <f t="shared" si="1"/>
        <v>0</v>
      </c>
      <c r="N11" s="26">
        <v>0</v>
      </c>
      <c r="O11" s="25">
        <v>0</v>
      </c>
      <c r="P11" s="25">
        <f t="shared" si="2"/>
        <v>0</v>
      </c>
      <c r="Q11" s="25">
        <f t="shared" si="3"/>
        <v>0</v>
      </c>
      <c r="R11" s="29">
        <v>0</v>
      </c>
      <c r="S11"/>
      <c r="T11"/>
      <c r="U11"/>
      <c r="V11"/>
      <c r="W11"/>
      <c r="X11"/>
      <c r="Y11"/>
      <c r="Z11"/>
      <c r="AA11"/>
    </row>
    <row r="12" spans="1:27" s="52" customFormat="1" ht="15.75" customHeight="1">
      <c r="A12" s="20" t="s">
        <v>20</v>
      </c>
      <c r="B12" s="21">
        <v>0</v>
      </c>
      <c r="C12" s="21">
        <v>0</v>
      </c>
      <c r="D12" s="21">
        <v>0</v>
      </c>
      <c r="E12" s="22">
        <f>+C12+B12+D12</f>
        <v>0</v>
      </c>
      <c r="F12" s="21">
        <v>0</v>
      </c>
      <c r="G12" s="21">
        <v>0</v>
      </c>
      <c r="H12" s="21">
        <v>0</v>
      </c>
      <c r="I12" s="21">
        <f>+G12+F12+H12</f>
        <v>0</v>
      </c>
      <c r="J12" s="24">
        <f>IF(+E12&gt;0,(+I12-E12)/E12,0)</f>
        <v>0</v>
      </c>
      <c r="K12" s="25">
        <f>+B12/$B$16</f>
        <v>0</v>
      </c>
      <c r="L12" s="25">
        <f t="shared" si="0"/>
        <v>0</v>
      </c>
      <c r="M12" s="25">
        <f t="shared" si="1"/>
        <v>0</v>
      </c>
      <c r="N12" s="26">
        <f>+E12/$E$16</f>
        <v>0</v>
      </c>
      <c r="O12" s="25">
        <f>+F12/$F$16</f>
        <v>0</v>
      </c>
      <c r="P12" s="25">
        <f t="shared" si="2"/>
        <v>0</v>
      </c>
      <c r="Q12" s="25">
        <f t="shared" si="3"/>
        <v>0</v>
      </c>
      <c r="R12" s="29">
        <f>+I12/$I$16</f>
        <v>0</v>
      </c>
      <c r="S12"/>
      <c r="T12"/>
      <c r="U12"/>
      <c r="V12"/>
      <c r="W12"/>
      <c r="X12"/>
      <c r="Y12"/>
      <c r="Z12"/>
      <c r="AA12"/>
    </row>
    <row r="13" spans="1:27" s="52" customFormat="1" ht="15.75" customHeight="1">
      <c r="A13" s="20" t="s">
        <v>21</v>
      </c>
      <c r="B13" s="21">
        <v>95</v>
      </c>
      <c r="C13" s="21">
        <v>0</v>
      </c>
      <c r="D13" s="21">
        <v>0</v>
      </c>
      <c r="E13" s="22">
        <f>+C13+B13+D13</f>
        <v>95</v>
      </c>
      <c r="F13" s="21">
        <v>0</v>
      </c>
      <c r="G13" s="21">
        <v>0</v>
      </c>
      <c r="H13" s="21">
        <v>0</v>
      </c>
      <c r="I13" s="21">
        <f>+G13+F13+H13</f>
        <v>0</v>
      </c>
      <c r="J13" s="24">
        <f>IF(+E13&gt;0,(+I13-E13)/E13,0)</f>
        <v>-1</v>
      </c>
      <c r="K13" s="25">
        <f>+B13/$B$16</f>
        <v>0.012269146325713548</v>
      </c>
      <c r="L13" s="25">
        <f t="shared" si="0"/>
        <v>0</v>
      </c>
      <c r="M13" s="25">
        <f t="shared" si="1"/>
        <v>0</v>
      </c>
      <c r="N13" s="26">
        <f>+E13/$E$16</f>
        <v>0.012269146325713548</v>
      </c>
      <c r="O13" s="25">
        <f>+F13/$F$16</f>
        <v>0</v>
      </c>
      <c r="P13" s="25">
        <f t="shared" si="2"/>
        <v>0</v>
      </c>
      <c r="Q13" s="25">
        <f t="shared" si="3"/>
        <v>0</v>
      </c>
      <c r="R13" s="29">
        <f>+I13/$I$16</f>
        <v>0</v>
      </c>
      <c r="S13"/>
      <c r="T13"/>
      <c r="U13"/>
      <c r="V13"/>
      <c r="W13"/>
      <c r="X13"/>
      <c r="Y13"/>
      <c r="Z13"/>
      <c r="AA13"/>
    </row>
    <row r="14" spans="1:27" s="52" customFormat="1" ht="15.75" customHeight="1">
      <c r="A14" s="20" t="s">
        <v>46</v>
      </c>
      <c r="B14" s="21">
        <v>5361</v>
      </c>
      <c r="C14" s="21">
        <v>0</v>
      </c>
      <c r="D14" s="21">
        <v>0</v>
      </c>
      <c r="E14" s="22">
        <f>+C14+B14+D14</f>
        <v>5361</v>
      </c>
      <c r="F14" s="21">
        <v>8620</v>
      </c>
      <c r="G14" s="21">
        <v>0</v>
      </c>
      <c r="H14" s="21">
        <v>0</v>
      </c>
      <c r="I14" s="21">
        <f>+G14+F14+H14</f>
        <v>8620</v>
      </c>
      <c r="J14" s="24">
        <f>IF(+E14&gt;0,(+I14-E14)/E14,0)</f>
        <v>0.6079089722066778</v>
      </c>
      <c r="K14" s="25">
        <f>+B14/$B$16</f>
        <v>0.6923672994963193</v>
      </c>
      <c r="L14" s="25">
        <f t="shared" si="0"/>
        <v>0</v>
      </c>
      <c r="M14" s="25">
        <f t="shared" si="1"/>
        <v>0</v>
      </c>
      <c r="N14" s="26">
        <f>+E14/$E$16</f>
        <v>0.6923672994963193</v>
      </c>
      <c r="O14" s="25">
        <f>+F14/$F$16</f>
        <v>0.7142265307813406</v>
      </c>
      <c r="P14" s="25">
        <f t="shared" si="2"/>
        <v>0</v>
      </c>
      <c r="Q14" s="25">
        <f t="shared" si="3"/>
        <v>0</v>
      </c>
      <c r="R14" s="29">
        <f>+I14/$I$16</f>
        <v>0.7142265307813406</v>
      </c>
      <c r="S14"/>
      <c r="T14"/>
      <c r="U14"/>
      <c r="V14"/>
      <c r="W14"/>
      <c r="X14"/>
      <c r="Y14"/>
      <c r="Z14"/>
      <c r="AA14"/>
    </row>
    <row r="15" spans="1:27" s="52" customFormat="1" ht="15.75" customHeight="1" thickBot="1">
      <c r="A15" s="20" t="s">
        <v>30</v>
      </c>
      <c r="B15" s="21">
        <v>2287</v>
      </c>
      <c r="C15" s="21">
        <v>0</v>
      </c>
      <c r="D15" s="21">
        <v>0</v>
      </c>
      <c r="E15" s="22">
        <f>+C15+B15+D15</f>
        <v>2287</v>
      </c>
      <c r="F15" s="21">
        <v>3449</v>
      </c>
      <c r="G15" s="21">
        <v>0</v>
      </c>
      <c r="H15" s="21">
        <v>0</v>
      </c>
      <c r="I15" s="21">
        <f>+G15+F15+H15</f>
        <v>3449</v>
      </c>
      <c r="J15" s="24">
        <f>IF(+E15&gt;0,(+I15-E15)/E15,0)</f>
        <v>0.5080891998250984</v>
      </c>
      <c r="K15" s="25">
        <f>+B15/$B$16</f>
        <v>0.29536355417796717</v>
      </c>
      <c r="L15" s="25">
        <f t="shared" si="0"/>
        <v>0</v>
      </c>
      <c r="M15" s="25">
        <f t="shared" si="1"/>
        <v>0</v>
      </c>
      <c r="N15" s="26">
        <f>+E15/$E$16</f>
        <v>0.29536355417796717</v>
      </c>
      <c r="O15" s="25">
        <f>+F15/$F$16</f>
        <v>0.28577346921865937</v>
      </c>
      <c r="P15" s="25">
        <f t="shared" si="2"/>
        <v>0</v>
      </c>
      <c r="Q15" s="25">
        <f t="shared" si="3"/>
        <v>0</v>
      </c>
      <c r="R15" s="29">
        <f>+I15/$I$16</f>
        <v>0.28577346921865937</v>
      </c>
      <c r="S15"/>
      <c r="T15"/>
      <c r="U15"/>
      <c r="V15"/>
      <c r="W15"/>
      <c r="X15"/>
      <c r="Y15"/>
      <c r="Z15"/>
      <c r="AA15"/>
    </row>
    <row r="16" spans="1:18" ht="15.75" customHeight="1" thickBot="1">
      <c r="A16" s="6" t="s">
        <v>14</v>
      </c>
      <c r="B16" s="7">
        <f>SUM(B10:B15)</f>
        <v>7743</v>
      </c>
      <c r="C16" s="7">
        <f aca="true" t="shared" si="4" ref="C16:I16">SUM(C10:C15)</f>
        <v>0</v>
      </c>
      <c r="D16" s="7">
        <f t="shared" si="4"/>
        <v>0</v>
      </c>
      <c r="E16" s="7">
        <f t="shared" si="4"/>
        <v>7743</v>
      </c>
      <c r="F16" s="7">
        <f t="shared" si="4"/>
        <v>12069</v>
      </c>
      <c r="G16" s="7">
        <f t="shared" si="4"/>
        <v>0</v>
      </c>
      <c r="H16" s="7">
        <f t="shared" si="4"/>
        <v>0</v>
      </c>
      <c r="I16" s="7">
        <f t="shared" si="4"/>
        <v>12069</v>
      </c>
      <c r="J16" s="9">
        <f>IF(+E16&gt;0,(+I16-E16)/E16,0)</f>
        <v>0.5586981790003874</v>
      </c>
      <c r="K16" s="10">
        <f>SUM(K10:K15)</f>
        <v>1</v>
      </c>
      <c r="L16" s="10">
        <f aca="true" t="shared" si="5" ref="L16:Q16">SUM(L10:L15)</f>
        <v>0</v>
      </c>
      <c r="M16" s="10">
        <f t="shared" si="5"/>
        <v>0</v>
      </c>
      <c r="N16" s="10">
        <f t="shared" si="5"/>
        <v>1</v>
      </c>
      <c r="O16" s="10">
        <f t="shared" si="5"/>
        <v>1</v>
      </c>
      <c r="P16" s="10">
        <f t="shared" si="5"/>
        <v>0</v>
      </c>
      <c r="Q16" s="10">
        <f t="shared" si="5"/>
        <v>0</v>
      </c>
      <c r="R16" s="12">
        <f>SUM(R11:R15)</f>
        <v>1</v>
      </c>
    </row>
    <row r="17" spans="1:28" ht="15.75" customHeight="1">
      <c r="A17" s="2" t="s">
        <v>52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customHeight="1">
      <c r="A18" s="2" t="str">
        <f>+canord!A52</f>
        <v>Canadian Exchange Rate Used: 2009 = 0.962279 and 2010 = 1.003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customHeight="1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2"/>
      <c r="B20" s="2" t="s">
        <v>71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>
      <c r="A22" s="30" t="s">
        <v>22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74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18" ht="15.75" customHeight="1">
      <c r="A23" s="37"/>
      <c r="B23" s="34"/>
      <c r="C23" s="34" t="s">
        <v>70</v>
      </c>
      <c r="D23" s="34"/>
      <c r="E23" s="34"/>
      <c r="F23" s="34"/>
      <c r="G23" s="34"/>
      <c r="H23" s="34"/>
      <c r="I23" s="34"/>
      <c r="J23" s="35"/>
      <c r="K23" s="34"/>
      <c r="L23" s="34" t="s">
        <v>48</v>
      </c>
      <c r="M23" s="34"/>
      <c r="N23" s="34"/>
      <c r="O23" s="34"/>
      <c r="P23" s="34"/>
      <c r="Q23" s="34"/>
      <c r="R23" s="49"/>
    </row>
    <row r="24" spans="1:18" ht="15.75" customHeight="1">
      <c r="A24" s="37"/>
      <c r="B24" s="34"/>
      <c r="C24" s="34">
        <f>+C7</f>
        <v>2009</v>
      </c>
      <c r="D24" s="34"/>
      <c r="E24" s="38"/>
      <c r="F24" s="34"/>
      <c r="G24" s="34">
        <f>+G7</f>
        <v>2010</v>
      </c>
      <c r="H24" s="34"/>
      <c r="I24" s="34"/>
      <c r="J24" s="39" t="s">
        <v>7</v>
      </c>
      <c r="K24" s="34"/>
      <c r="L24" s="34">
        <f>+C24</f>
        <v>2009</v>
      </c>
      <c r="M24" s="34"/>
      <c r="N24" s="38"/>
      <c r="O24" s="34"/>
      <c r="P24" s="34">
        <f>+G24</f>
        <v>2010</v>
      </c>
      <c r="Q24" s="34"/>
      <c r="R24" s="49"/>
    </row>
    <row r="25" spans="1:18" ht="15.75" customHeight="1" thickBot="1">
      <c r="A25" s="40" t="s">
        <v>2</v>
      </c>
      <c r="B25" s="43" t="s">
        <v>64</v>
      </c>
      <c r="C25" s="43" t="s">
        <v>63</v>
      </c>
      <c r="D25" s="43" t="s">
        <v>42</v>
      </c>
      <c r="E25" s="44" t="s">
        <v>6</v>
      </c>
      <c r="F25" s="43" t="s">
        <v>64</v>
      </c>
      <c r="G25" s="43" t="s">
        <v>63</v>
      </c>
      <c r="H25" s="43" t="s">
        <v>42</v>
      </c>
      <c r="I25" s="43" t="s">
        <v>6</v>
      </c>
      <c r="J25" s="45" t="s">
        <v>8</v>
      </c>
      <c r="K25" s="43" t="s">
        <v>64</v>
      </c>
      <c r="L25" s="43" t="s">
        <v>63</v>
      </c>
      <c r="M25" s="43" t="s">
        <v>42</v>
      </c>
      <c r="N25" s="44" t="s">
        <v>6</v>
      </c>
      <c r="O25" s="43" t="s">
        <v>64</v>
      </c>
      <c r="P25" s="43" t="s">
        <v>63</v>
      </c>
      <c r="Q25" s="43" t="s">
        <v>42</v>
      </c>
      <c r="R25" s="50" t="s">
        <v>6</v>
      </c>
    </row>
    <row r="26" spans="1:18" ht="15.75" customHeight="1" thickTop="1">
      <c r="A26" s="20"/>
      <c r="B26" s="21"/>
      <c r="C26" s="21"/>
      <c r="D26" s="21"/>
      <c r="E26" s="22"/>
      <c r="F26" s="21"/>
      <c r="G26" s="21"/>
      <c r="H26" s="21"/>
      <c r="I26" s="21"/>
      <c r="J26" s="24"/>
      <c r="K26" s="25"/>
      <c r="L26" s="25"/>
      <c r="M26" s="25"/>
      <c r="N26" s="26"/>
      <c r="O26" s="25"/>
      <c r="P26" s="25"/>
      <c r="Q26" s="25"/>
      <c r="R26" s="29"/>
    </row>
    <row r="27" spans="1:18" ht="15.75" customHeight="1">
      <c r="A27" s="20" t="s">
        <v>68</v>
      </c>
      <c r="B27" s="21">
        <v>0</v>
      </c>
      <c r="C27" s="21">
        <v>0</v>
      </c>
      <c r="D27" s="21">
        <v>287</v>
      </c>
      <c r="E27" s="22">
        <f aca="true" t="shared" si="6" ref="E27:E32">+C27+B27+D27</f>
        <v>287</v>
      </c>
      <c r="F27" s="21">
        <v>0</v>
      </c>
      <c r="G27" s="21">
        <v>0</v>
      </c>
      <c r="H27" s="21">
        <v>331</v>
      </c>
      <c r="I27" s="21">
        <f aca="true" t="shared" si="7" ref="I27:I32">+G27+F27+H27</f>
        <v>331</v>
      </c>
      <c r="J27" s="24">
        <f aca="true" t="shared" si="8" ref="J27:J33">IF(+E27&gt;0,(+I27-E27)/E27,0)</f>
        <v>0.15331010452961671</v>
      </c>
      <c r="K27" s="25">
        <f aca="true" t="shared" si="9" ref="K27:K32">IF(B$33&gt;0,B27/$B$33,0)</f>
        <v>0</v>
      </c>
      <c r="L27" s="25">
        <f aca="true" t="shared" si="10" ref="L27:L32">IF(C$33&gt;0,C27/$C$33,0)</f>
        <v>0</v>
      </c>
      <c r="M27" s="25">
        <f aca="true" t="shared" si="11" ref="M27:M32">+D27/$D$33</f>
        <v>1</v>
      </c>
      <c r="N27" s="26">
        <f aca="true" t="shared" si="12" ref="N27:N32">+E27/$E$33</f>
        <v>0.0005048834721909479</v>
      </c>
      <c r="O27" s="25">
        <f aca="true" t="shared" si="13" ref="O27:O32">IF(F$33&gt;0,F27/$F$33,0)</f>
        <v>0</v>
      </c>
      <c r="P27" s="25">
        <f aca="true" t="shared" si="14" ref="P27:P32">IF(G$33&gt;0,G27/$G$33,0)</f>
        <v>0</v>
      </c>
      <c r="Q27" s="25">
        <f aca="true" t="shared" si="15" ref="Q27:Q32">+H27/$H$33</f>
        <v>1</v>
      </c>
      <c r="R27" s="29">
        <f aca="true" t="shared" si="16" ref="R27:R32">+I27/$I$33</f>
        <v>0.00046661121840506364</v>
      </c>
    </row>
    <row r="28" spans="1:18" ht="15.75" customHeight="1">
      <c r="A28" s="20" t="s">
        <v>19</v>
      </c>
      <c r="B28" s="21">
        <v>496990</v>
      </c>
      <c r="C28" s="21">
        <v>0</v>
      </c>
      <c r="D28" s="21">
        <v>0</v>
      </c>
      <c r="E28" s="22">
        <f t="shared" si="6"/>
        <v>496990</v>
      </c>
      <c r="F28" s="21">
        <v>626216</v>
      </c>
      <c r="G28" s="21">
        <v>0</v>
      </c>
      <c r="H28" s="21">
        <v>0</v>
      </c>
      <c r="I28" s="21">
        <f t="shared" si="7"/>
        <v>626216</v>
      </c>
      <c r="J28" s="24">
        <f t="shared" si="8"/>
        <v>0.2600173041711101</v>
      </c>
      <c r="K28" s="25">
        <f t="shared" si="9"/>
        <v>0.8747344502702579</v>
      </c>
      <c r="L28" s="25">
        <f t="shared" si="10"/>
        <v>0</v>
      </c>
      <c r="M28" s="25">
        <f t="shared" si="11"/>
        <v>0</v>
      </c>
      <c r="N28" s="26">
        <f t="shared" si="12"/>
        <v>0.8742928113037605</v>
      </c>
      <c r="O28" s="25">
        <f t="shared" si="13"/>
        <v>0.8831897822263656</v>
      </c>
      <c r="P28" s="25">
        <f t="shared" si="14"/>
        <v>0</v>
      </c>
      <c r="Q28" s="25">
        <f t="shared" si="15"/>
        <v>0</v>
      </c>
      <c r="R28" s="29">
        <f t="shared" si="16"/>
        <v>0.882777675965998</v>
      </c>
    </row>
    <row r="29" spans="1:18" ht="15.75" customHeight="1">
      <c r="A29" s="20" t="s">
        <v>20</v>
      </c>
      <c r="B29" s="21">
        <v>9653</v>
      </c>
      <c r="C29" s="21">
        <v>0</v>
      </c>
      <c r="D29" s="21">
        <v>0</v>
      </c>
      <c r="E29" s="22">
        <f t="shared" si="6"/>
        <v>9653</v>
      </c>
      <c r="F29" s="21">
        <v>9563</v>
      </c>
      <c r="G29" s="21">
        <v>0</v>
      </c>
      <c r="H29" s="21">
        <v>0</v>
      </c>
      <c r="I29" s="21">
        <f t="shared" si="7"/>
        <v>9563</v>
      </c>
      <c r="J29" s="24">
        <f t="shared" si="8"/>
        <v>-0.009323526364860665</v>
      </c>
      <c r="K29" s="25">
        <f t="shared" si="9"/>
        <v>0.01698990251002797</v>
      </c>
      <c r="L29" s="25">
        <f t="shared" si="10"/>
        <v>0</v>
      </c>
      <c r="M29" s="25">
        <f t="shared" si="11"/>
        <v>0</v>
      </c>
      <c r="N29" s="26">
        <f t="shared" si="12"/>
        <v>0.016981324589056518</v>
      </c>
      <c r="O29" s="25">
        <f t="shared" si="13"/>
        <v>0.013487269388566779</v>
      </c>
      <c r="P29" s="25">
        <f t="shared" si="14"/>
        <v>0</v>
      </c>
      <c r="Q29" s="25">
        <f t="shared" si="15"/>
        <v>0</v>
      </c>
      <c r="R29" s="29">
        <f t="shared" si="16"/>
        <v>0.013480976077364423</v>
      </c>
    </row>
    <row r="30" spans="1:18" ht="15.75" customHeight="1">
      <c r="A30" s="20" t="s">
        <v>21</v>
      </c>
      <c r="B30" s="21">
        <v>2830</v>
      </c>
      <c r="C30" s="21">
        <v>0</v>
      </c>
      <c r="D30" s="21">
        <v>0</v>
      </c>
      <c r="E30" s="22">
        <f t="shared" si="6"/>
        <v>2830</v>
      </c>
      <c r="F30" s="21">
        <v>6216</v>
      </c>
      <c r="G30" s="21">
        <v>0</v>
      </c>
      <c r="H30" s="21">
        <v>0</v>
      </c>
      <c r="I30" s="21">
        <f t="shared" si="7"/>
        <v>6216</v>
      </c>
      <c r="J30" s="24">
        <f t="shared" si="8"/>
        <v>1.1964664310954063</v>
      </c>
      <c r="K30" s="25">
        <f t="shared" si="9"/>
        <v>0.0049809825031989175</v>
      </c>
      <c r="L30" s="25">
        <f t="shared" si="10"/>
        <v>0</v>
      </c>
      <c r="M30" s="25">
        <f t="shared" si="11"/>
        <v>0</v>
      </c>
      <c r="N30" s="26">
        <f t="shared" si="12"/>
        <v>0.004978467687457779</v>
      </c>
      <c r="O30" s="25">
        <f t="shared" si="13"/>
        <v>0.008766795620551196</v>
      </c>
      <c r="P30" s="25">
        <f t="shared" si="14"/>
        <v>0</v>
      </c>
      <c r="Q30" s="25">
        <f t="shared" si="15"/>
        <v>0</v>
      </c>
      <c r="R30" s="29">
        <f t="shared" si="16"/>
        <v>0.008762704935365183</v>
      </c>
    </row>
    <row r="31" spans="1:18" ht="15.75" customHeight="1">
      <c r="A31" s="20" t="s">
        <v>46</v>
      </c>
      <c r="B31" s="21">
        <v>37388</v>
      </c>
      <c r="C31" s="21">
        <v>0</v>
      </c>
      <c r="D31" s="21">
        <v>0</v>
      </c>
      <c r="E31" s="22">
        <f t="shared" si="6"/>
        <v>37388</v>
      </c>
      <c r="F31" s="21">
        <v>44139</v>
      </c>
      <c r="G31" s="21">
        <v>0</v>
      </c>
      <c r="H31" s="21">
        <v>0</v>
      </c>
      <c r="I31" s="21">
        <f t="shared" si="7"/>
        <v>44139</v>
      </c>
      <c r="J31" s="24">
        <f t="shared" si="8"/>
        <v>0.1805659569915481</v>
      </c>
      <c r="K31" s="25">
        <f t="shared" si="9"/>
        <v>0.06580529110586612</v>
      </c>
      <c r="L31" s="25">
        <f t="shared" si="10"/>
        <v>0</v>
      </c>
      <c r="M31" s="25">
        <f t="shared" si="11"/>
        <v>0</v>
      </c>
      <c r="N31" s="26">
        <f t="shared" si="12"/>
        <v>0.06577206710200405</v>
      </c>
      <c r="O31" s="25">
        <f t="shared" si="13"/>
        <v>0.0622518648480549</v>
      </c>
      <c r="P31" s="25">
        <f t="shared" si="14"/>
        <v>0</v>
      </c>
      <c r="Q31" s="25">
        <f t="shared" si="15"/>
        <v>0</v>
      </c>
      <c r="R31" s="29">
        <f t="shared" si="16"/>
        <v>0.062222817429550166</v>
      </c>
    </row>
    <row r="32" spans="1:18" ht="15.75" customHeight="1" thickBot="1">
      <c r="A32" s="20" t="s">
        <v>30</v>
      </c>
      <c r="B32" s="21">
        <v>21300</v>
      </c>
      <c r="C32" s="21">
        <v>0</v>
      </c>
      <c r="D32" s="21">
        <v>0</v>
      </c>
      <c r="E32" s="22">
        <f t="shared" si="6"/>
        <v>21300</v>
      </c>
      <c r="F32" s="21">
        <v>22905</v>
      </c>
      <c r="G32" s="21">
        <v>0</v>
      </c>
      <c r="H32" s="21">
        <v>0</v>
      </c>
      <c r="I32" s="21">
        <f t="shared" si="7"/>
        <v>22905</v>
      </c>
      <c r="J32" s="24">
        <f t="shared" si="8"/>
        <v>0.07535211267605633</v>
      </c>
      <c r="K32" s="25">
        <f t="shared" si="9"/>
        <v>0.03748937361064909</v>
      </c>
      <c r="L32" s="25">
        <f t="shared" si="10"/>
        <v>0</v>
      </c>
      <c r="M32" s="25">
        <f t="shared" si="11"/>
        <v>0</v>
      </c>
      <c r="N32" s="26">
        <f t="shared" si="12"/>
        <v>0.03747044584553028</v>
      </c>
      <c r="O32" s="25">
        <f t="shared" si="13"/>
        <v>0.032304287916461574</v>
      </c>
      <c r="P32" s="25">
        <f t="shared" si="14"/>
        <v>0</v>
      </c>
      <c r="Q32" s="25">
        <f t="shared" si="15"/>
        <v>0</v>
      </c>
      <c r="R32" s="29">
        <f t="shared" si="16"/>
        <v>0.032289214373317165</v>
      </c>
    </row>
    <row r="33" spans="1:18" ht="15.75" customHeight="1" thickBot="1">
      <c r="A33" s="6" t="s">
        <v>14</v>
      </c>
      <c r="B33" s="7">
        <f aca="true" t="shared" si="17" ref="B33:I33">SUM(B27:B32)</f>
        <v>568161</v>
      </c>
      <c r="C33" s="7">
        <f t="shared" si="17"/>
        <v>0</v>
      </c>
      <c r="D33" s="7">
        <f t="shared" si="17"/>
        <v>287</v>
      </c>
      <c r="E33" s="7">
        <f t="shared" si="17"/>
        <v>568448</v>
      </c>
      <c r="F33" s="14">
        <f t="shared" si="17"/>
        <v>709039</v>
      </c>
      <c r="G33" s="7">
        <f t="shared" si="17"/>
        <v>0</v>
      </c>
      <c r="H33" s="7">
        <f t="shared" si="17"/>
        <v>331</v>
      </c>
      <c r="I33" s="7">
        <f t="shared" si="17"/>
        <v>709370</v>
      </c>
      <c r="J33" s="9">
        <f t="shared" si="8"/>
        <v>0.24790658072506191</v>
      </c>
      <c r="K33" s="10">
        <f aca="true" t="shared" si="18" ref="K33:R33">SUM(K27:K32)</f>
        <v>0.9999999999999999</v>
      </c>
      <c r="L33" s="10">
        <f t="shared" si="18"/>
        <v>0</v>
      </c>
      <c r="M33" s="10">
        <f t="shared" si="18"/>
        <v>1</v>
      </c>
      <c r="N33" s="11">
        <f t="shared" si="18"/>
        <v>1</v>
      </c>
      <c r="O33" s="10">
        <f t="shared" si="18"/>
        <v>1</v>
      </c>
      <c r="P33" s="10">
        <f t="shared" si="18"/>
        <v>0</v>
      </c>
      <c r="Q33" s="10">
        <f t="shared" si="18"/>
        <v>1</v>
      </c>
      <c r="R33" s="12">
        <f t="shared" si="18"/>
        <v>1</v>
      </c>
    </row>
    <row r="35" ht="15.75" customHeight="1">
      <c r="A35" s="2" t="str">
        <f>+A18</f>
        <v>Canadian Exchange Rate Used: 2009 = 0.962279 and 2010 = 1.003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3" r:id="rId1"/>
  <ignoredErrors>
    <ignoredError sqref="J33 J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MARC-Life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bruggeman</dc:creator>
  <cp:keywords/>
  <dc:description/>
  <cp:lastModifiedBy>Bruggeman David</cp:lastModifiedBy>
  <cp:lastPrinted>2011-04-05T20:46:39Z</cp:lastPrinted>
  <dcterms:created xsi:type="dcterms:W3CDTF">1998-03-27T18:48:13Z</dcterms:created>
  <dcterms:modified xsi:type="dcterms:W3CDTF">2011-04-05T21:31:45Z</dcterms:modified>
  <cp:category/>
  <cp:version/>
  <cp:contentType/>
  <cp:contentStatus/>
</cp:coreProperties>
</file>